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.honos.col\GIT_FIN_23\INFORMES PÁGINA WEB\ART -  UEJ 021401\5.2A Ejecución Presupuestal Vigencia\"/>
    </mc:Choice>
  </mc:AlternateContent>
  <xr:revisionPtr revIDLastSave="0" documentId="13_ncr:1_{8DDB8DBD-1D4E-4381-B17A-911F581B31DA}" xr6:coauthVersionLast="47" xr6:coauthVersionMax="47" xr10:uidLastSave="{00000000-0000-0000-0000-000000000000}"/>
  <bookViews>
    <workbookView xWindow="-120" yWindow="-120" windowWidth="20730" windowHeight="11040" xr2:uid="{75B51D77-CCD3-47A9-98CE-94B8B4B0DFEA}"/>
  </bookViews>
  <sheets>
    <sheet name="12 EJECUCION DIC VIGENCIA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T40" i="1"/>
  <c r="R40" i="1"/>
  <c r="O40" i="1"/>
  <c r="M40" i="1"/>
  <c r="L40" i="1"/>
  <c r="K40" i="1"/>
  <c r="J40" i="1"/>
  <c r="I40" i="1"/>
  <c r="H40" i="1"/>
  <c r="G40" i="1"/>
  <c r="F40" i="1"/>
  <c r="S31" i="1"/>
  <c r="I31" i="1"/>
  <c r="K31" i="1" s="1"/>
  <c r="I30" i="1"/>
  <c r="K30" i="1" s="1"/>
  <c r="T33" i="1"/>
  <c r="L33" i="1"/>
  <c r="I29" i="1"/>
  <c r="K29" i="1" s="1"/>
  <c r="I28" i="1"/>
  <c r="K28" i="1" s="1"/>
  <c r="R33" i="1"/>
  <c r="O33" i="1"/>
  <c r="J33" i="1"/>
  <c r="H33" i="1"/>
  <c r="G33" i="1"/>
  <c r="I27" i="1"/>
  <c r="J22" i="1"/>
  <c r="I23" i="1"/>
  <c r="I22" i="1" s="1"/>
  <c r="T22" i="1"/>
  <c r="R22" i="1"/>
  <c r="O22" i="1"/>
  <c r="L22" i="1"/>
  <c r="H22" i="1"/>
  <c r="G22" i="1"/>
  <c r="F22" i="1"/>
  <c r="I21" i="1"/>
  <c r="K21" i="1" s="1"/>
  <c r="H18" i="1"/>
  <c r="F18" i="1"/>
  <c r="O18" i="1"/>
  <c r="L18" i="1"/>
  <c r="I19" i="1"/>
  <c r="K19" i="1" s="1"/>
  <c r="G18" i="1"/>
  <c r="R18" i="1"/>
  <c r="J18" i="1"/>
  <c r="I17" i="1"/>
  <c r="K17" i="1" s="1"/>
  <c r="S17" i="1" s="1"/>
  <c r="R15" i="1"/>
  <c r="L15" i="1"/>
  <c r="J15" i="1"/>
  <c r="I16" i="1"/>
  <c r="H15" i="1"/>
  <c r="F15" i="1"/>
  <c r="T13" i="1"/>
  <c r="L13" i="1"/>
  <c r="I14" i="1"/>
  <c r="R13" i="1"/>
  <c r="O13" i="1"/>
  <c r="J13" i="1"/>
  <c r="H13" i="1"/>
  <c r="G13" i="1"/>
  <c r="H9" i="1"/>
  <c r="F9" i="1"/>
  <c r="O9" i="1"/>
  <c r="L9" i="1"/>
  <c r="I11" i="1"/>
  <c r="K11" i="1" s="1"/>
  <c r="S11" i="1" s="1"/>
  <c r="G9" i="1"/>
  <c r="I10" i="1"/>
  <c r="R9" i="1"/>
  <c r="J9" i="1"/>
  <c r="P30" i="1" l="1"/>
  <c r="P29" i="1"/>
  <c r="S29" i="1"/>
  <c r="P28" i="1"/>
  <c r="P17" i="1"/>
  <c r="R25" i="1"/>
  <c r="R35" i="1" s="1"/>
  <c r="J25" i="1"/>
  <c r="J35" i="1" s="1"/>
  <c r="J42" i="1" s="1"/>
  <c r="Q29" i="1"/>
  <c r="M29" i="1"/>
  <c r="N29" i="1" s="1"/>
  <c r="M30" i="1"/>
  <c r="N30" i="1" s="1"/>
  <c r="Q30" i="1"/>
  <c r="U30" i="1"/>
  <c r="S30" i="1"/>
  <c r="M11" i="1"/>
  <c r="N11" i="1" s="1"/>
  <c r="Q11" i="1"/>
  <c r="I15" i="1"/>
  <c r="K16" i="1"/>
  <c r="P16" i="1" s="1"/>
  <c r="Q31" i="1"/>
  <c r="P31" i="1"/>
  <c r="M31" i="1"/>
  <c r="N31" i="1" s="1"/>
  <c r="Q21" i="1"/>
  <c r="P21" i="1"/>
  <c r="M21" i="1"/>
  <c r="M19" i="1"/>
  <c r="Q19" i="1"/>
  <c r="H25" i="1"/>
  <c r="H35" i="1" s="1"/>
  <c r="H42" i="1" s="1"/>
  <c r="K10" i="1"/>
  <c r="U10" i="1" s="1"/>
  <c r="K14" i="1"/>
  <c r="S14" i="1" s="1"/>
  <c r="I13" i="1"/>
  <c r="K27" i="1"/>
  <c r="U27" i="1" s="1"/>
  <c r="I33" i="1"/>
  <c r="S28" i="1"/>
  <c r="Q28" i="1"/>
  <c r="U28" i="1"/>
  <c r="M28" i="1"/>
  <c r="N28" i="1" s="1"/>
  <c r="L25" i="1"/>
  <c r="L35" i="1" s="1"/>
  <c r="L42" i="1" s="1"/>
  <c r="S19" i="1"/>
  <c r="Q17" i="1"/>
  <c r="P11" i="1"/>
  <c r="F13" i="1"/>
  <c r="F25" i="1" s="1"/>
  <c r="T15" i="1"/>
  <c r="P19" i="1"/>
  <c r="U29" i="1"/>
  <c r="U31" i="1"/>
  <c r="T9" i="1"/>
  <c r="G15" i="1"/>
  <c r="G25" i="1" s="1"/>
  <c r="G35" i="1" s="1"/>
  <c r="G42" i="1" s="1"/>
  <c r="O15" i="1"/>
  <c r="M17" i="1"/>
  <c r="N17" i="1" s="1"/>
  <c r="U17" i="1"/>
  <c r="T18" i="1"/>
  <c r="U23" i="1"/>
  <c r="I20" i="1"/>
  <c r="K20" i="1" s="1"/>
  <c r="U20" i="1" s="1"/>
  <c r="F33" i="1"/>
  <c r="I12" i="1"/>
  <c r="K12" i="1" s="1"/>
  <c r="U12" i="1" s="1"/>
  <c r="U11" i="1"/>
  <c r="U19" i="1"/>
  <c r="K18" i="1" l="1"/>
  <c r="U18" i="1" s="1"/>
  <c r="I18" i="1"/>
  <c r="I9" i="1"/>
  <c r="I25" i="1" s="1"/>
  <c r="I35" i="1" s="1"/>
  <c r="I42" i="1" s="1"/>
  <c r="M10" i="1"/>
  <c r="K9" i="1"/>
  <c r="U9" i="1" s="1"/>
  <c r="Q10" i="1"/>
  <c r="P10" i="1"/>
  <c r="Q16" i="1"/>
  <c r="M16" i="1"/>
  <c r="K15" i="1"/>
  <c r="P15" i="1" s="1"/>
  <c r="S10" i="1"/>
  <c r="P23" i="1"/>
  <c r="O25" i="1"/>
  <c r="N19" i="1"/>
  <c r="M23" i="1"/>
  <c r="K22" i="1"/>
  <c r="Q23" i="1"/>
  <c r="Q22" i="1" s="1"/>
  <c r="K13" i="1"/>
  <c r="Q14" i="1"/>
  <c r="M14" i="1"/>
  <c r="P14" i="1"/>
  <c r="S23" i="1"/>
  <c r="S22" i="1" s="1"/>
  <c r="M27" i="1"/>
  <c r="S27" i="1"/>
  <c r="Q27" i="1"/>
  <c r="Q33" i="1" s="1"/>
  <c r="K33" i="1"/>
  <c r="P27" i="1"/>
  <c r="M12" i="1"/>
  <c r="N12" i="1" s="1"/>
  <c r="P12" i="1"/>
  <c r="S12" i="1"/>
  <c r="Q12" i="1"/>
  <c r="S16" i="1"/>
  <c r="F35" i="1"/>
  <c r="F42" i="1" s="1"/>
  <c r="M20" i="1"/>
  <c r="N20" i="1" s="1"/>
  <c r="Q20" i="1"/>
  <c r="P20" i="1"/>
  <c r="S20" i="1"/>
  <c r="T25" i="1"/>
  <c r="U14" i="1"/>
  <c r="R42" i="1"/>
  <c r="U16" i="1"/>
  <c r="M18" i="1" l="1"/>
  <c r="N18" i="1" s="1"/>
  <c r="Q18" i="1"/>
  <c r="P18" i="1"/>
  <c r="S18" i="1"/>
  <c r="U15" i="1"/>
  <c r="Q13" i="1"/>
  <c r="S13" i="1"/>
  <c r="U13" i="1"/>
  <c r="P13" i="1"/>
  <c r="M33" i="1"/>
  <c r="N27" i="1"/>
  <c r="T35" i="1"/>
  <c r="U22" i="1"/>
  <c r="P22" i="1"/>
  <c r="K25" i="1"/>
  <c r="S25" i="1" s="1"/>
  <c r="Q9" i="1"/>
  <c r="S9" i="1"/>
  <c r="P9" i="1"/>
  <c r="N23" i="1"/>
  <c r="M22" i="1"/>
  <c r="N22" i="1" s="1"/>
  <c r="N10" i="1"/>
  <c r="M9" i="1"/>
  <c r="Q15" i="1"/>
  <c r="S15" i="1"/>
  <c r="P33" i="1"/>
  <c r="S33" i="1"/>
  <c r="U33" i="1"/>
  <c r="N14" i="1"/>
  <c r="M13" i="1"/>
  <c r="N13" i="1" s="1"/>
  <c r="O35" i="1"/>
  <c r="M15" i="1"/>
  <c r="N15" i="1" s="1"/>
  <c r="N16" i="1"/>
  <c r="Q25" i="1" l="1"/>
  <c r="Q35" i="1" s="1"/>
  <c r="K35" i="1"/>
  <c r="U35" i="1" s="1"/>
  <c r="P25" i="1"/>
  <c r="T42" i="1"/>
  <c r="T38" i="1"/>
  <c r="O42" i="1"/>
  <c r="N33" i="1"/>
  <c r="M25" i="1"/>
  <c r="N25" i="1" s="1"/>
  <c r="N9" i="1"/>
  <c r="U25" i="1"/>
  <c r="S35" i="1" l="1"/>
  <c r="Q40" i="1"/>
  <c r="Q42" i="1" s="1"/>
  <c r="P35" i="1"/>
  <c r="Q38" i="1"/>
  <c r="K42" i="1"/>
  <c r="M35" i="1"/>
  <c r="N35" i="1" l="1"/>
  <c r="M42" i="1"/>
</calcChain>
</file>

<file path=xl/sharedStrings.xml><?xml version="1.0" encoding="utf-8"?>
<sst xmlns="http://schemas.openxmlformats.org/spreadsheetml/2006/main" count="79" uniqueCount="64">
  <si>
    <t>AGENCIA DE RENOVACIÓN  DEL TERRITORIO - ART</t>
  </si>
  <si>
    <t xml:space="preserve">               INFORME DE EJECUCIÓN PRESUPUESTAL A:</t>
  </si>
  <si>
    <t>DICIEMBRE 2023</t>
  </si>
  <si>
    <t>VIGENCIA 2023</t>
  </si>
  <si>
    <t>RUBRO</t>
  </si>
  <si>
    <t>REC</t>
  </si>
  <si>
    <t>SIT</t>
  </si>
  <si>
    <t>DESCRIPCIÓN</t>
  </si>
  <si>
    <t>APR. INICIAL  
$</t>
  </si>
  <si>
    <t>APR. ADICIONADA $</t>
  </si>
  <si>
    <t>APR. REDUCIDA    $</t>
  </si>
  <si>
    <t>APR. VIGENTE          $</t>
  </si>
  <si>
    <t>APR. BLOQUEADA             $</t>
  </si>
  <si>
    <t>APR. ACTUAL             $</t>
  </si>
  <si>
    <t>CDP                             $</t>
  </si>
  <si>
    <t>APR. DISPONIBLE         $</t>
  </si>
  <si>
    <t>%               DISPONBLE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</si>
  <si>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</si>
  <si>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</si>
  <si>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</si>
  <si>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</si>
  <si>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</si>
  <si>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</si>
  <si>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</si>
  <si>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</si>
  <si>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</si>
  <si>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</si>
  <si>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</si>
  <si>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</si>
  <si>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</si>
  <si>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</si>
  <si>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</si>
  <si>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</si>
  <si>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A-02-02</t>
  </si>
  <si>
    <t>ADQUISICIONES DIFERENTES DE ACTIVOS</t>
  </si>
  <si>
    <t>A-03   TRANSFERENCIAS CORRIENTES</t>
  </si>
  <si>
    <t>A-03-04-02-012</t>
  </si>
  <si>
    <t>INCAPACIDADES Y LICENCIAS DE MATERNIDAD (NO DE PENSIONES)</t>
  </si>
  <si>
    <t>A-03-10-01-001</t>
  </si>
  <si>
    <t>SENTENCIAS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</si>
  <si>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</si>
  <si>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</si>
  <si>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</si>
  <si>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</si>
  <si>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</si>
  <si>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</si>
  <si>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</si>
  <si>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</si>
  <si>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B-10   SERVICIO DE LA DEUDA PÚBLICA INTERNA</t>
  </si>
  <si>
    <t>B-10-04-01</t>
  </si>
  <si>
    <t>APORTES AL FONDO DE CONTINGENCIAS</t>
  </si>
  <si>
    <t>TOTAL GASTOS DE FUNCIONAMIENTO</t>
  </si>
  <si>
    <t>C-0212-1000-7</t>
  </si>
  <si>
    <r>
      <t xml:space="preserve">IMPLEMENTACIÓN DE LAS TECNOLOGÍAS DE INFORMACIÓN Y COMUNICACIONES PARA LA RENOVACIÓN DEL TERRITORIO  NACIONAL </t>
    </r>
    <r>
      <rPr>
        <b/>
        <sz val="11"/>
        <color theme="9" tint="-0.249977111117893"/>
        <rFont val="Calibri"/>
        <family val="2"/>
        <scheme val="minor"/>
      </rPr>
      <t>(OFICINA DE TECNOLOGICAS DE LA INFORMACION - OTI)</t>
    </r>
  </si>
  <si>
    <t>C-0212-1000-8</t>
  </si>
  <si>
    <r>
      <t xml:space="preserve">IMPLEMENTACIÓN DE ACTIVIDADES PARA LA REACTIVACIÓN ECONÓMICA, SOCIAL Y AMBIENTAL EN LAS ZONAS FOCALIZADAS POR LOS PROGRAMAS DE DESARROLLO CON ENFOQUE TERRITORIAL - PDET  NIVEL  NACIONAL </t>
    </r>
    <r>
      <rPr>
        <b/>
        <sz val="11"/>
        <color theme="9" tint="-0.249977111117893"/>
        <rFont val="Calibri"/>
        <family val="2"/>
        <scheme val="minor"/>
      </rPr>
      <t xml:space="preserve"> (DIRECCION DE ESTRUCTURACION Y EJECUCION DE PROYECTOS - DEEP)</t>
    </r>
  </si>
  <si>
    <t>C-0212-1000-10</t>
  </si>
  <si>
    <r>
      <t xml:space="preserve">APOYO A LA IMPLEMENTACION Y FINANCIACION DE LOS PROGRAMAS DE DESARROLLO CON ENFOQUE TERRITORIAL - PDET EN LOS TERRITORIOS PRIORIZADOS A NIVEL  NACIONAL </t>
    </r>
    <r>
      <rPr>
        <b/>
        <sz val="11"/>
        <color theme="9" tint="-0.249977111117893"/>
        <rFont val="Calibri"/>
        <family val="2"/>
        <scheme val="minor"/>
      </rPr>
      <t>(DIRECCION DE PROGRAMACION Y GESTION PARA LA IMPLEMENTACION - DPGI)</t>
    </r>
  </si>
  <si>
    <t>C-0212-1000-11</t>
  </si>
  <si>
    <r>
      <t xml:space="preserve">OPTIMIZACION DE LA MEDICION DEL AVANCE EN LA IMPLEMENTACION DE LOS PDET  NACIONAL  </t>
    </r>
    <r>
      <rPr>
        <b/>
        <sz val="11"/>
        <color theme="9" tint="-0.249977111117893"/>
        <rFont val="Calibri"/>
        <family val="2"/>
        <scheme val="minor"/>
      </rPr>
      <t>(DIRECCION DE INFORMACION Y PROSPECTIVA - DIP)</t>
    </r>
  </si>
  <si>
    <t>TOTAL GASTOS DE INVERSION</t>
  </si>
  <si>
    <t>TOTAL PRESUPUESTO NACIÓN</t>
  </si>
  <si>
    <r>
      <t xml:space="preserve">NOTA: </t>
    </r>
    <r>
      <rPr>
        <sz val="12"/>
        <rFont val="Arial"/>
        <family val="2"/>
      </rPr>
      <t>La ejecución porcentual se calculó con base en la apropiación actual</t>
    </r>
  </si>
  <si>
    <t>VALOR DE LAS CxP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</si>
</sst>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[$-1240A]&quot;$&quot;\ #,##0.00;\-&quot;$&quot;\ #,##0.00"/>
    <numFmt numFmtId="165" formatCode="_ * #,##0.00_ ;_ * \-#,##0.00_ ;_ * &quot;-&quot;??_ ;_ @_ 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9" tint="-0.249977111117893"/>
      <name val="Calibri"/>
      <family val="2"/>
      <scheme val="minor"/>
    </font>
    <font>
      <b/>
      <sz val="9"/>
      <name val="Tahoma"/>
      <family val="2"/>
    </font>
    <font>
      <b/>
      <sz val="12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double">
        <color auto="1"/>
      </bottom>
      <diagonal/>
    </border>
    <border>
      <left style="thin">
        <color rgb="FFD3D3D3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rgb="FFD3D3D3"/>
      </right>
      <top style="medium">
        <color indexed="64"/>
      </top>
      <bottom style="double">
        <color auto="1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/>
      <right style="thin">
        <color rgb="FFD3D3D3"/>
      </right>
      <top style="double">
        <color auto="1"/>
      </top>
      <bottom style="double">
        <color auto="1"/>
      </bottom>
      <diagonal/>
    </border>
    <border>
      <left style="thin">
        <color rgb="FFD3D3D3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10" fontId="0" fillId="0" borderId="0" xfId="3" applyNumberFormat="1" applyFont="1"/>
    <xf numFmtId="0" fontId="4" fillId="0" borderId="4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6" fillId="0" borderId="0" xfId="0" applyFont="1"/>
    <xf numFmtId="10" fontId="6" fillId="0" borderId="0" xfId="3" applyNumberFormat="1" applyFon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8" fillId="3" borderId="6" xfId="0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3" fillId="4" borderId="4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1" fontId="8" fillId="4" borderId="0" xfId="0" applyNumberFormat="1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/>
    <xf numFmtId="0" fontId="9" fillId="4" borderId="0" xfId="0" applyFont="1" applyFill="1" applyAlignment="1">
      <alignment horizontal="center" vertical="center" wrapText="1" readingOrder="1"/>
    </xf>
    <xf numFmtId="10" fontId="0" fillId="4" borderId="0" xfId="3" applyNumberFormat="1" applyFont="1" applyFill="1"/>
    <xf numFmtId="0" fontId="0" fillId="4" borderId="0" xfId="0" applyFill="1"/>
    <xf numFmtId="0" fontId="10" fillId="0" borderId="4" xfId="0" applyFont="1" applyBorder="1"/>
    <xf numFmtId="41" fontId="11" fillId="5" borderId="11" xfId="2" applyFont="1" applyFill="1" applyBorder="1" applyAlignment="1">
      <alignment horizontal="right" vertical="center" wrapText="1" readingOrder="1"/>
    </xf>
    <xf numFmtId="10" fontId="11" fillId="5" borderId="11" xfId="3" applyNumberFormat="1" applyFont="1" applyFill="1" applyBorder="1" applyAlignment="1">
      <alignment horizontal="right" vertical="center" wrapText="1" readingOrder="1"/>
    </xf>
    <xf numFmtId="10" fontId="11" fillId="5" borderId="12" xfId="3" applyNumberFormat="1" applyFont="1" applyFill="1" applyBorder="1" applyAlignment="1">
      <alignment horizontal="right" vertical="center" wrapText="1" readingOrder="1"/>
    </xf>
    <xf numFmtId="41" fontId="11" fillId="5" borderId="13" xfId="2" applyFont="1" applyFill="1" applyBorder="1" applyAlignment="1">
      <alignment horizontal="right" vertical="center" wrapText="1" readingOrder="1"/>
    </xf>
    <xf numFmtId="41" fontId="11" fillId="5" borderId="14" xfId="2" applyFont="1" applyFill="1" applyBorder="1" applyAlignment="1">
      <alignment horizontal="right" vertical="center" wrapText="1" readingOrder="1"/>
    </xf>
    <xf numFmtId="10" fontId="11" fillId="5" borderId="15" xfId="3" applyNumberFormat="1" applyFont="1" applyFill="1" applyBorder="1" applyAlignment="1">
      <alignment horizontal="right" vertical="center" wrapText="1" readingOrder="1"/>
    </xf>
    <xf numFmtId="0" fontId="10" fillId="0" borderId="5" xfId="0" applyFont="1" applyBorder="1"/>
    <xf numFmtId="164" fontId="12" fillId="0" borderId="0" xfId="0" applyNumberFormat="1" applyFont="1" applyAlignment="1">
      <alignment horizontal="right" vertical="center" wrapText="1" readingOrder="1"/>
    </xf>
    <xf numFmtId="10" fontId="13" fillId="0" borderId="0" xfId="3" applyNumberFormat="1" applyFont="1"/>
    <xf numFmtId="0" fontId="13" fillId="0" borderId="0" xfId="0" applyFont="1"/>
    <xf numFmtId="0" fontId="14" fillId="0" borderId="8" xfId="0" applyFont="1" applyBorder="1"/>
    <xf numFmtId="0" fontId="14" fillId="0" borderId="8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3" fontId="14" fillId="0" borderId="16" xfId="4" applyNumberFormat="1" applyFont="1" applyBorder="1" applyAlignment="1">
      <alignment horizontal="right" vertical="center"/>
    </xf>
    <xf numFmtId="10" fontId="14" fillId="0" borderId="16" xfId="5" applyNumberFormat="1" applyFont="1" applyFill="1" applyBorder="1" applyAlignment="1">
      <alignment horizontal="right" vertical="center"/>
    </xf>
    <xf numFmtId="10" fontId="14" fillId="0" borderId="17" xfId="5" applyNumberFormat="1" applyFont="1" applyFill="1" applyBorder="1" applyAlignment="1">
      <alignment horizontal="right" vertical="center"/>
    </xf>
    <xf numFmtId="3" fontId="14" fillId="0" borderId="18" xfId="4" applyNumberFormat="1" applyFont="1" applyBorder="1" applyAlignment="1">
      <alignment horizontal="right" vertical="center"/>
    </xf>
    <xf numFmtId="41" fontId="11" fillId="5" borderId="21" xfId="2" applyFont="1" applyFill="1" applyBorder="1" applyAlignment="1">
      <alignment horizontal="right" vertical="center" wrapText="1" readingOrder="1"/>
    </xf>
    <xf numFmtId="10" fontId="11" fillId="5" borderId="21" xfId="3" applyNumberFormat="1" applyFont="1" applyFill="1" applyBorder="1" applyAlignment="1">
      <alignment horizontal="right" vertical="center" wrapText="1" readingOrder="1"/>
    </xf>
    <xf numFmtId="10" fontId="11" fillId="5" borderId="22" xfId="3" applyNumberFormat="1" applyFont="1" applyFill="1" applyBorder="1" applyAlignment="1">
      <alignment horizontal="right" vertical="center" wrapText="1" readingOrder="1"/>
    </xf>
    <xf numFmtId="41" fontId="11" fillId="5" borderId="23" xfId="2" applyFont="1" applyFill="1" applyBorder="1" applyAlignment="1">
      <alignment horizontal="right" vertical="center" wrapText="1" readingOrder="1"/>
    </xf>
    <xf numFmtId="41" fontId="11" fillId="5" borderId="24" xfId="2" applyFont="1" applyFill="1" applyBorder="1" applyAlignment="1">
      <alignment horizontal="right" vertical="center" wrapText="1" readingOrder="1"/>
    </xf>
    <xf numFmtId="10" fontId="11" fillId="5" borderId="25" xfId="3" applyNumberFormat="1" applyFont="1" applyFill="1" applyBorder="1" applyAlignment="1">
      <alignment horizontal="right" vertical="center" wrapText="1" readingOrder="1"/>
    </xf>
    <xf numFmtId="1" fontId="14" fillId="0" borderId="16" xfId="2" applyNumberFormat="1" applyFont="1" applyFill="1" applyBorder="1" applyAlignment="1">
      <alignment horizontal="right" vertical="center"/>
    </xf>
    <xf numFmtId="3" fontId="14" fillId="4" borderId="16" xfId="4" applyNumberFormat="1" applyFont="1" applyFill="1" applyBorder="1" applyAlignment="1">
      <alignment horizontal="right" vertical="center"/>
    </xf>
    <xf numFmtId="0" fontId="14" fillId="0" borderId="26" xfId="0" applyFont="1" applyBorder="1"/>
    <xf numFmtId="0" fontId="14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3" fontId="14" fillId="0" borderId="26" xfId="4" applyNumberFormat="1" applyFont="1" applyBorder="1" applyAlignment="1">
      <alignment horizontal="right" vertical="center"/>
    </xf>
    <xf numFmtId="10" fontId="14" fillId="0" borderId="26" xfId="5" applyNumberFormat="1" applyFont="1" applyFill="1" applyBorder="1" applyAlignment="1">
      <alignment horizontal="right" vertical="center"/>
    </xf>
    <xf numFmtId="3" fontId="14" fillId="0" borderId="26" xfId="4" applyNumberFormat="1" applyFont="1" applyBorder="1" applyAlignment="1">
      <alignment horizontal="left" vertical="center"/>
    </xf>
    <xf numFmtId="3" fontId="14" fillId="0" borderId="26" xfId="4" applyNumberFormat="1" applyFont="1" applyBorder="1" applyAlignment="1">
      <alignment horizontal="center" vertical="center"/>
    </xf>
    <xf numFmtId="10" fontId="14" fillId="0" borderId="27" xfId="5" applyNumberFormat="1" applyFont="1" applyFill="1" applyBorder="1" applyAlignment="1">
      <alignment horizontal="right" vertical="center"/>
    </xf>
    <xf numFmtId="3" fontId="14" fillId="0" borderId="28" xfId="4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3" fontId="14" fillId="0" borderId="0" xfId="4" applyNumberFormat="1" applyFont="1" applyAlignment="1">
      <alignment horizontal="right" vertical="center"/>
    </xf>
    <xf numFmtId="1" fontId="14" fillId="0" borderId="0" xfId="4" applyNumberFormat="1" applyFont="1" applyAlignment="1">
      <alignment horizontal="right" vertical="center"/>
    </xf>
    <xf numFmtId="10" fontId="14" fillId="4" borderId="0" xfId="5" applyNumberFormat="1" applyFont="1" applyFill="1" applyBorder="1" applyAlignment="1">
      <alignment horizontal="right" vertical="center"/>
    </xf>
    <xf numFmtId="10" fontId="14" fillId="0" borderId="0" xfId="5" applyNumberFormat="1" applyFont="1" applyFill="1" applyBorder="1" applyAlignment="1">
      <alignment horizontal="right" vertical="center"/>
    </xf>
    <xf numFmtId="10" fontId="14" fillId="0" borderId="5" xfId="5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wrapText="1"/>
    </xf>
    <xf numFmtId="0" fontId="8" fillId="3" borderId="0" xfId="0" applyFont="1" applyFill="1" applyAlignment="1">
      <alignment wrapText="1"/>
    </xf>
    <xf numFmtId="0" fontId="8" fillId="3" borderId="0" xfId="0" applyFont="1" applyFill="1" applyAlignment="1">
      <alignment horizontal="center" vertical="center" wrapText="1"/>
    </xf>
    <xf numFmtId="3" fontId="8" fillId="3" borderId="0" xfId="4" applyNumberFormat="1" applyFont="1" applyFill="1" applyAlignment="1">
      <alignment horizontal="right" vertical="center"/>
    </xf>
    <xf numFmtId="10" fontId="8" fillId="3" borderId="0" xfId="3" applyNumberFormat="1" applyFont="1" applyFill="1" applyBorder="1" applyAlignment="1">
      <alignment horizontal="right" vertical="center"/>
    </xf>
    <xf numFmtId="10" fontId="8" fillId="3" borderId="17" xfId="5" applyNumberFormat="1" applyFont="1" applyFill="1" applyBorder="1" applyAlignment="1">
      <alignment horizontal="right" vertical="center"/>
    </xf>
    <xf numFmtId="10" fontId="8" fillId="3" borderId="16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4" borderId="29" xfId="0" applyFont="1" applyFill="1" applyBorder="1" applyAlignment="1">
      <alignment horizontal="left" vertical="center" wrapText="1"/>
    </xf>
    <xf numFmtId="3" fontId="14" fillId="0" borderId="29" xfId="4" applyNumberFormat="1" applyFont="1" applyBorder="1" applyAlignment="1">
      <alignment horizontal="right" vertical="center"/>
    </xf>
    <xf numFmtId="10" fontId="14" fillId="0" borderId="29" xfId="5" applyNumberFormat="1" applyFont="1" applyFill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4" fillId="4" borderId="16" xfId="0" applyFont="1" applyFill="1" applyBorder="1" applyAlignment="1">
      <alignment horizontal="left" vertical="center" wrapText="1"/>
    </xf>
    <xf numFmtId="1" fontId="17" fillId="0" borderId="16" xfId="2" applyNumberFormat="1" applyFont="1" applyFill="1" applyBorder="1" applyAlignment="1">
      <alignment horizontal="right" vertical="center"/>
    </xf>
    <xf numFmtId="0" fontId="15" fillId="0" borderId="26" xfId="0" applyFont="1" applyBorder="1" applyAlignment="1">
      <alignment horizontal="center" vertical="center"/>
    </xf>
    <xf numFmtId="0" fontId="14" fillId="4" borderId="26" xfId="0" applyFont="1" applyFill="1" applyBorder="1" applyAlignment="1">
      <alignment horizontal="left" vertical="center" wrapText="1"/>
    </xf>
    <xf numFmtId="1" fontId="17" fillId="0" borderId="26" xfId="2" applyNumberFormat="1" applyFont="1" applyFill="1" applyBorder="1" applyAlignment="1">
      <alignment horizontal="right" vertical="center"/>
    </xf>
    <xf numFmtId="10" fontId="3" fillId="0" borderId="0" xfId="5" applyNumberFormat="1" applyFont="1" applyBorder="1" applyAlignment="1">
      <alignment horizontal="center" vertical="center"/>
    </xf>
    <xf numFmtId="10" fontId="3" fillId="0" borderId="0" xfId="5" applyNumberFormat="1" applyFont="1" applyBorder="1"/>
    <xf numFmtId="10" fontId="3" fillId="0" borderId="0" xfId="5" applyNumberFormat="1" applyFont="1" applyBorder="1" applyAlignment="1">
      <alignment horizontal="center"/>
    </xf>
    <xf numFmtId="10" fontId="8" fillId="3" borderId="0" xfId="5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/>
    </xf>
    <xf numFmtId="3" fontId="7" fillId="3" borderId="0" xfId="0" applyNumberFormat="1" applyFont="1" applyFill="1"/>
    <xf numFmtId="10" fontId="7" fillId="3" borderId="0" xfId="5" applyNumberFormat="1" applyFont="1" applyFill="1" applyBorder="1" applyAlignment="1">
      <alignment horizontal="right" vertical="center"/>
    </xf>
    <xf numFmtId="0" fontId="3" fillId="0" borderId="27" xfId="0" applyFont="1" applyBorder="1"/>
    <xf numFmtId="0" fontId="3" fillId="0" borderId="30" xfId="0" applyFont="1" applyBorder="1"/>
    <xf numFmtId="1" fontId="3" fillId="0" borderId="30" xfId="0" applyNumberFormat="1" applyFont="1" applyBorder="1"/>
    <xf numFmtId="10" fontId="3" fillId="0" borderId="30" xfId="5" applyNumberFormat="1" applyFont="1" applyBorder="1" applyAlignment="1">
      <alignment horizontal="center" vertical="center"/>
    </xf>
    <xf numFmtId="10" fontId="3" fillId="0" borderId="30" xfId="5" applyNumberFormat="1" applyFont="1" applyBorder="1"/>
    <xf numFmtId="10" fontId="3" fillId="0" borderId="30" xfId="5" applyNumberFormat="1" applyFont="1" applyBorder="1" applyAlignment="1">
      <alignment horizontal="center"/>
    </xf>
    <xf numFmtId="0" fontId="3" fillId="0" borderId="28" xfId="0" applyFont="1" applyBorder="1"/>
    <xf numFmtId="0" fontId="18" fillId="0" borderId="0" xfId="0" applyFont="1"/>
    <xf numFmtId="1" fontId="0" fillId="0" borderId="0" xfId="0" applyNumberFormat="1"/>
    <xf numFmtId="3" fontId="0" fillId="0" borderId="0" xfId="0" applyNumberFormat="1"/>
    <xf numFmtId="165" fontId="0" fillId="0" borderId="0" xfId="1" applyFont="1"/>
    <xf numFmtId="165" fontId="1" fillId="6" borderId="0" xfId="1" applyFont="1" applyFill="1"/>
    <xf numFmtId="165" fontId="1" fillId="0" borderId="0" xfId="1" applyFont="1" applyAlignment="1">
      <alignment horizontal="center"/>
    </xf>
    <xf numFmtId="165" fontId="1" fillId="0" borderId="0" xfId="1" applyFont="1" applyAlignment="1">
      <alignment horizontal="center" vertical="center"/>
    </xf>
    <xf numFmtId="165" fontId="1" fillId="0" borderId="0" xfId="1" applyFont="1"/>
    <xf numFmtId="10" fontId="1" fillId="0" borderId="0" xfId="5" applyNumberFormat="1" applyAlignment="1">
      <alignment horizontal="center"/>
    </xf>
    <xf numFmtId="165" fontId="1" fillId="7" borderId="0" xfId="1" applyFont="1" applyFill="1"/>
    <xf numFmtId="1" fontId="1" fillId="7" borderId="0" xfId="1" applyNumberFormat="1" applyFont="1" applyFill="1"/>
    <xf numFmtId="10" fontId="1" fillId="0" borderId="0" xfId="5" applyNumberFormat="1" applyAlignment="1">
      <alignment horizontal="center" vertical="center"/>
    </xf>
    <xf numFmtId="10" fontId="1" fillId="0" borderId="0" xfId="5" applyNumberFormat="1"/>
    <xf numFmtId="0" fontId="11" fillId="5" borderId="9" xfId="0" applyFont="1" applyFill="1" applyBorder="1" applyAlignment="1">
      <alignment horizontal="center" vertical="center" wrapText="1" readingOrder="1"/>
    </xf>
    <xf numFmtId="0" fontId="11" fillId="5" borderId="10" xfId="0" applyFont="1" applyFill="1" applyBorder="1" applyAlignment="1">
      <alignment horizontal="center" vertical="center" wrapText="1" readingOrder="1"/>
    </xf>
    <xf numFmtId="0" fontId="11" fillId="5" borderId="19" xfId="0" applyFont="1" applyFill="1" applyBorder="1" applyAlignment="1">
      <alignment horizontal="center" vertical="center" wrapText="1" readingOrder="1"/>
    </xf>
    <xf numFmtId="0" fontId="11" fillId="5" borderId="20" xfId="0" applyFont="1" applyFill="1" applyBorder="1" applyAlignment="1">
      <alignment horizontal="center" vertical="center" wrapText="1" readingOrder="1"/>
    </xf>
    <xf numFmtId="165" fontId="1" fillId="6" borderId="0" xfId="1" applyFont="1" applyFill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quotePrefix="1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7" fillId="2" borderId="4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</cellXfs>
  <cellStyles count="6">
    <cellStyle name="Millares" xfId="1" builtinId="3"/>
    <cellStyle name="Millares [0]" xfId="2" builtinId="6"/>
    <cellStyle name="Normal" xfId="0" builtinId="0"/>
    <cellStyle name="Normal 5 2" xfId="4" xr:uid="{D90A9EFB-2480-4D5C-B15C-F3F9B6E50DFC}"/>
    <cellStyle name="Porcentaje" xfId="3" builtinId="5"/>
    <cellStyle name="Porcentual 2 2" xfId="5" xr:uid="{A39423F7-79B6-43F7-94E5-7FC2D5AEF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critorio\ART%20VIGENCIA%202023\INFORMES%20DE%20EJECUCION%202023\4-%20INFORMES%20EJECUCION%20MENSUAL%202023\ART%2012%20DICIEMBRE%202023.xlsx" TargetMode="External"/><Relationship Id="rId1" Type="http://schemas.openxmlformats.org/officeDocument/2006/relationships/externalLinkPath" Target="/Escritorio/ART%20VIGENCIA%202023/INFORMES%20DE%20EJECUCION%202023/4-%20INFORMES%20EJECUCION%20MENSUAL%202023/ART%2012%20DICIEMBRE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 AGREG VIGENCIA DIC"/>
      <sheetName val="EJEC VIGENCIA DIC %"/>
      <sheetName val="Resumen Vigencia DIC"/>
      <sheetName val="EJECUCION DIC"/>
      <sheetName val="12 EJECUCION DIC VIGENCIA 2023"/>
      <sheetName val="12 EJECUCION DIC SECRETARIA"/>
      <sheetName val="EJECUCION DIC INFOR CUALITATIV"/>
      <sheetName val="CUADRO PROYEC RESERVA"/>
      <sheetName val="PERDIDA APROP DIC SECRET"/>
      <sheetName val="EJEC RESERVA DIC"/>
      <sheetName val="12 EJECUCION RESERVA DIC 2023"/>
      <sheetName val="EJECUCION RESERVA DIC"/>
      <sheetName val="DIC RESUMEN RESERVA 2022"/>
      <sheetName val="Resumen Reserv prestacion"/>
      <sheetName val="Resumen Infor ART Trazador DIC"/>
      <sheetName val="ANALISIS DIC-02-14-01"/>
      <sheetName val="ACUERDO DESEMPEÑO DIC"/>
      <sheetName val="EJEC VIGENCIA DSCI -DIC"/>
      <sheetName val="EJECUCION DIC 02-14-02"/>
      <sheetName val="EJECUCION DIC 02-14-02 S.G."/>
      <sheetName val="ANALISIS DIC 02 -14-02"/>
      <sheetName val="Resumen Infor DSCI Trazador DIC"/>
    </sheetNames>
    <sheetDataSet>
      <sheetData sheetId="0">
        <row r="5">
          <cell r="V5">
            <v>29694028688</v>
          </cell>
        </row>
        <row r="20">
          <cell r="Q20">
            <v>82455140617</v>
          </cell>
          <cell r="R20">
            <v>53876000000</v>
          </cell>
          <cell r="S20">
            <v>3356000000</v>
          </cell>
          <cell r="T20">
            <v>132975140617</v>
          </cell>
          <cell r="U20">
            <v>0</v>
          </cell>
          <cell r="V20">
            <v>129026943414.08</v>
          </cell>
          <cell r="W20">
            <v>3948197202.9200001</v>
          </cell>
          <cell r="X20">
            <v>128475651599.56</v>
          </cell>
          <cell r="Y20">
            <v>117357594289.31</v>
          </cell>
          <cell r="AA20">
            <v>117217518824.48</v>
          </cell>
        </row>
      </sheetData>
      <sheetData sheetId="1"/>
      <sheetData sheetId="2"/>
      <sheetData sheetId="3">
        <row r="9">
          <cell r="K9">
            <v>30839000000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6D20-F729-45E6-8FFD-6D35D2C3F72C}">
  <sheetPr>
    <tabColor rgb="FF92D050"/>
    <pageSetUpPr fitToPage="1"/>
  </sheetPr>
  <dimension ref="A1:X42"/>
  <sheetViews>
    <sheetView tabSelected="1" zoomScaleSheetLayoutView="100" workbookViewId="0">
      <pane xSplit="5" ySplit="8" topLeftCell="F27" activePane="bottomRight" state="frozen"/>
      <selection pane="topRight" activeCell="F1" sqref="F1"/>
      <selection pane="bottomLeft" activeCell="A9" sqref="A9"/>
      <selection pane="bottomRight" activeCell="F3" sqref="F3:Q3"/>
    </sheetView>
  </sheetViews>
  <sheetFormatPr baseColWidth="10" defaultRowHeight="12.75" x14ac:dyDescent="0.2"/>
  <cols>
    <col min="1" max="1" width="0.7109375" customWidth="1"/>
    <col min="2" max="2" width="14.140625" bestFit="1" customWidth="1"/>
    <col min="3" max="3" width="4.5703125" bestFit="1" customWidth="1"/>
    <col min="4" max="4" width="4.7109375" bestFit="1" customWidth="1"/>
    <col min="5" max="5" width="67.85546875" customWidth="1"/>
    <col min="6" max="6" width="19.42578125" customWidth="1"/>
    <col min="7" max="7" width="19.28515625" bestFit="1" customWidth="1"/>
    <col min="8" max="8" width="17.85546875" style="115" bestFit="1" customWidth="1"/>
    <col min="9" max="9" width="20.7109375" bestFit="1" customWidth="1"/>
    <col min="10" max="10" width="13.140625" customWidth="1"/>
    <col min="11" max="12" width="20.7109375" bestFit="1" customWidth="1"/>
    <col min="13" max="13" width="19.140625" customWidth="1"/>
    <col min="14" max="14" width="13.5703125" customWidth="1"/>
    <col min="15" max="15" width="21.5703125" customWidth="1"/>
    <col min="16" max="16" width="11.140625" customWidth="1"/>
    <col min="17" max="17" width="18.85546875" customWidth="1"/>
    <col min="18" max="18" width="22.28515625" customWidth="1"/>
    <col min="19" max="19" width="11.28515625" style="125" customWidth="1"/>
    <col min="20" max="20" width="20.7109375" style="126" bestFit="1" customWidth="1"/>
    <col min="21" max="21" width="9.7109375" style="122" bestFit="1" customWidth="1"/>
    <col min="22" max="22" width="1.5703125" customWidth="1"/>
    <col min="23" max="23" width="14.28515625" customWidth="1"/>
    <col min="24" max="24" width="11.42578125" style="1"/>
  </cols>
  <sheetData>
    <row r="1" spans="1:24" ht="27.75" customHeight="1" x14ac:dyDescent="0.4">
      <c r="A1" s="132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4"/>
    </row>
    <row r="2" spans="1:24" ht="8.25" customHeight="1" x14ac:dyDescent="0.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7"/>
    </row>
    <row r="3" spans="1:24" s="6" customFormat="1" ht="15" customHeight="1" x14ac:dyDescent="0.3">
      <c r="A3" s="2"/>
      <c r="B3" s="138" t="s">
        <v>1</v>
      </c>
      <c r="C3" s="138"/>
      <c r="D3" s="138"/>
      <c r="E3" s="138"/>
      <c r="F3" s="139" t="s">
        <v>2</v>
      </c>
      <c r="G3" s="139"/>
      <c r="H3" s="139"/>
      <c r="I3" s="139"/>
      <c r="J3" s="139"/>
      <c r="K3" s="139"/>
      <c r="L3" s="139"/>
      <c r="M3" s="139"/>
      <c r="N3" s="139"/>
      <c r="O3" s="140"/>
      <c r="P3" s="140"/>
      <c r="Q3" s="140"/>
      <c r="R3" s="3"/>
      <c r="S3" s="139"/>
      <c r="T3" s="140"/>
      <c r="U3" s="4"/>
      <c r="V3" s="5"/>
      <c r="X3" s="7"/>
    </row>
    <row r="4" spans="1:24" s="6" customFormat="1" ht="4.5" customHeight="1" x14ac:dyDescent="0.3">
      <c r="A4" s="8"/>
      <c r="B4" s="9"/>
      <c r="C4" s="9"/>
      <c r="D4" s="9"/>
      <c r="E4" s="9"/>
      <c r="F4" s="9"/>
      <c r="G4" s="9"/>
      <c r="H4" s="10"/>
      <c r="I4" s="9"/>
      <c r="J4" s="9"/>
      <c r="K4" s="9"/>
      <c r="L4" s="9"/>
      <c r="M4" s="9"/>
      <c r="N4" s="9"/>
      <c r="O4" s="9"/>
      <c r="P4" s="9"/>
      <c r="Q4" s="9"/>
      <c r="R4" s="9"/>
      <c r="S4" s="11"/>
      <c r="T4" s="9"/>
      <c r="U4" s="9"/>
      <c r="V4" s="12"/>
      <c r="X4" s="7"/>
    </row>
    <row r="5" spans="1:24" s="6" customFormat="1" ht="21.75" customHeight="1" x14ac:dyDescent="0.3">
      <c r="A5" s="13"/>
      <c r="B5" s="141" t="s">
        <v>3</v>
      </c>
      <c r="C5" s="142"/>
      <c r="D5" s="142"/>
      <c r="E5" s="142"/>
      <c r="F5" s="14"/>
      <c r="G5" s="14"/>
      <c r="H5" s="10"/>
      <c r="I5" s="14"/>
      <c r="J5" s="14"/>
      <c r="K5" s="14"/>
      <c r="L5" s="14"/>
      <c r="M5" s="14"/>
      <c r="N5" s="14"/>
      <c r="O5" s="14"/>
      <c r="P5" s="14"/>
      <c r="Q5" s="14"/>
      <c r="R5" s="14"/>
      <c r="S5" s="15"/>
      <c r="T5" s="14"/>
      <c r="U5" s="9"/>
      <c r="V5" s="12"/>
      <c r="X5" s="7"/>
    </row>
    <row r="6" spans="1:24" ht="5.25" customHeight="1" thickBot="1" x14ac:dyDescent="0.25">
      <c r="A6" s="16"/>
      <c r="B6" s="17"/>
      <c r="C6" s="17"/>
      <c r="D6" s="17"/>
      <c r="E6" s="17"/>
      <c r="F6" s="17"/>
      <c r="G6" s="17"/>
      <c r="H6" s="18"/>
      <c r="I6" s="17"/>
      <c r="J6" s="17"/>
      <c r="K6" s="17"/>
      <c r="L6" s="17"/>
      <c r="M6" s="17"/>
      <c r="N6" s="17"/>
      <c r="O6" s="17"/>
      <c r="P6" s="17"/>
      <c r="Q6" s="17"/>
      <c r="R6" s="17"/>
      <c r="S6" s="19"/>
      <c r="T6" s="17"/>
      <c r="U6" s="20"/>
      <c r="V6" s="21"/>
    </row>
    <row r="7" spans="1:24" ht="58.5" customHeight="1" thickBot="1" x14ac:dyDescent="0.25">
      <c r="A7" s="16"/>
      <c r="B7" s="22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3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4" t="s">
        <v>16</v>
      </c>
      <c r="O7" s="24" t="s">
        <v>17</v>
      </c>
      <c r="P7" s="24" t="s">
        <v>18</v>
      </c>
      <c r="Q7" s="22" t="s">
        <v>19</v>
      </c>
      <c r="R7" s="24" t="s">
        <v>20</v>
      </c>
      <c r="S7" s="24" t="s">
        <v>21</v>
      </c>
      <c r="T7" s="24" t="s">
        <v>22</v>
      </c>
      <c r="U7" s="24" t="s">
        <v>23</v>
      </c>
      <c r="V7" s="21"/>
      <c r="W7" s="25"/>
    </row>
    <row r="8" spans="1:24" s="35" customFormat="1" ht="4.5" customHeight="1" thickBot="1" x14ac:dyDescent="0.25">
      <c r="A8" s="26"/>
      <c r="B8" s="27"/>
      <c r="C8" s="28"/>
      <c r="D8" s="28"/>
      <c r="E8" s="28"/>
      <c r="F8" s="28"/>
      <c r="G8" s="28"/>
      <c r="H8" s="29"/>
      <c r="I8" s="28"/>
      <c r="J8" s="28"/>
      <c r="K8" s="28"/>
      <c r="L8" s="28"/>
      <c r="M8" s="28"/>
      <c r="N8" s="28"/>
      <c r="O8" s="28"/>
      <c r="P8" s="28"/>
      <c r="Q8" s="30"/>
      <c r="R8" s="28"/>
      <c r="S8" s="28"/>
      <c r="T8" s="28"/>
      <c r="U8" s="31"/>
      <c r="V8" s="32"/>
      <c r="W8" s="33"/>
      <c r="X8" s="34"/>
    </row>
    <row r="9" spans="1:24" s="46" customFormat="1" ht="16.5" customHeight="1" thickBot="1" x14ac:dyDescent="0.3">
      <c r="A9" s="36"/>
      <c r="B9" s="127" t="s">
        <v>24</v>
      </c>
      <c r="C9" s="128"/>
      <c r="D9" s="128"/>
      <c r="E9" s="128"/>
      <c r="F9" s="37">
        <f>SUM(F10:F12)</f>
        <v>43946000000</v>
      </c>
      <c r="G9" s="37">
        <f t="shared" ref="G9:T9" si="0">SUM(G10:G12)</f>
        <v>3876000000</v>
      </c>
      <c r="H9" s="37">
        <f t="shared" si="0"/>
        <v>3356000000</v>
      </c>
      <c r="I9" s="37">
        <f t="shared" si="0"/>
        <v>44466000000</v>
      </c>
      <c r="J9" s="37">
        <f t="shared" si="0"/>
        <v>0</v>
      </c>
      <c r="K9" s="37">
        <f t="shared" si="0"/>
        <v>44466000000</v>
      </c>
      <c r="L9" s="37">
        <f t="shared" si="0"/>
        <v>43295134683</v>
      </c>
      <c r="M9" s="37">
        <f t="shared" si="0"/>
        <v>1170865317</v>
      </c>
      <c r="N9" s="38">
        <f>+M9/I9</f>
        <v>2.6331698758602078E-2</v>
      </c>
      <c r="O9" s="37">
        <f t="shared" si="0"/>
        <v>43291500565</v>
      </c>
      <c r="P9" s="39">
        <f>+O9/K9</f>
        <v>0.97358657322448616</v>
      </c>
      <c r="Q9" s="40">
        <f t="shared" ref="Q9:Q13" si="1">+K9-O9</f>
        <v>1174499435</v>
      </c>
      <c r="R9" s="41">
        <f t="shared" si="0"/>
        <v>43291500565</v>
      </c>
      <c r="S9" s="38">
        <f t="shared" ref="S9:S19" si="2">+R9/K9</f>
        <v>0.97358657322448616</v>
      </c>
      <c r="T9" s="37">
        <f t="shared" si="0"/>
        <v>43216327148</v>
      </c>
      <c r="U9" s="42">
        <f>+T9/K9</f>
        <v>0.97189599127423199</v>
      </c>
      <c r="V9" s="43"/>
      <c r="W9" s="44"/>
      <c r="X9" s="45"/>
    </row>
    <row r="10" spans="1:24" s="46" customFormat="1" ht="15.75" thickTop="1" x14ac:dyDescent="0.25">
      <c r="A10" s="36"/>
      <c r="B10" s="47" t="s">
        <v>25</v>
      </c>
      <c r="C10" s="48">
        <v>10</v>
      </c>
      <c r="D10" s="48" t="s">
        <v>26</v>
      </c>
      <c r="E10" s="49" t="s">
        <v>27</v>
      </c>
      <c r="F10" s="50">
        <v>30839000000</v>
      </c>
      <c r="G10" s="50">
        <v>1470000000</v>
      </c>
      <c r="H10" s="50">
        <v>2406000000</v>
      </c>
      <c r="I10" s="50">
        <f>+F10+G10-H10</f>
        <v>29903000000</v>
      </c>
      <c r="J10" s="50">
        <v>0</v>
      </c>
      <c r="K10" s="50">
        <f>+I10-J10</f>
        <v>29903000000</v>
      </c>
      <c r="L10" s="50">
        <v>29694028688</v>
      </c>
      <c r="M10" s="50">
        <f t="shared" ref="M10:M12" si="3">+K10-L10</f>
        <v>208971312</v>
      </c>
      <c r="N10" s="51">
        <f>+M10/K10</f>
        <v>6.9883059224826937E-3</v>
      </c>
      <c r="O10" s="50">
        <v>29690394570</v>
      </c>
      <c r="P10" s="52">
        <f>+O10/K10</f>
        <v>0.99289016386315754</v>
      </c>
      <c r="Q10" s="50">
        <f>+K10-O10</f>
        <v>212605430</v>
      </c>
      <c r="R10" s="53">
        <v>29690394570</v>
      </c>
      <c r="S10" s="51">
        <f>+R10/K10</f>
        <v>0.99289016386315754</v>
      </c>
      <c r="T10" s="50">
        <v>29643440442</v>
      </c>
      <c r="U10" s="51">
        <f>+T10/K10</f>
        <v>0.99131994923586264</v>
      </c>
      <c r="V10" s="43"/>
      <c r="W10" s="44"/>
      <c r="X10" s="45"/>
    </row>
    <row r="11" spans="1:24" s="46" customFormat="1" ht="15" x14ac:dyDescent="0.25">
      <c r="A11" s="36"/>
      <c r="B11" s="47" t="s">
        <v>28</v>
      </c>
      <c r="C11" s="48">
        <v>10</v>
      </c>
      <c r="D11" s="48" t="s">
        <v>26</v>
      </c>
      <c r="E11" s="49" t="s">
        <v>29</v>
      </c>
      <c r="F11" s="50">
        <v>11225000000</v>
      </c>
      <c r="G11" s="50">
        <v>0</v>
      </c>
      <c r="H11" s="50">
        <v>690000000</v>
      </c>
      <c r="I11" s="50">
        <f t="shared" ref="I11:I21" si="4">+F11+G11-H11</f>
        <v>10535000000</v>
      </c>
      <c r="J11" s="50">
        <v>0</v>
      </c>
      <c r="K11" s="50">
        <f t="shared" ref="K11:K23" si="5">+I11-J11</f>
        <v>10535000000</v>
      </c>
      <c r="L11" s="50">
        <v>9785813697</v>
      </c>
      <c r="M11" s="50">
        <f t="shared" si="3"/>
        <v>749186303</v>
      </c>
      <c r="N11" s="51">
        <f t="shared" ref="N11:N20" si="6">+M11/K11</f>
        <v>7.1114029710488844E-2</v>
      </c>
      <c r="O11" s="50">
        <v>9785813697</v>
      </c>
      <c r="P11" s="52">
        <f>+O11/K11</f>
        <v>0.92888597028951114</v>
      </c>
      <c r="Q11" s="50">
        <f t="shared" si="1"/>
        <v>749186303</v>
      </c>
      <c r="R11" s="53">
        <v>9785813697</v>
      </c>
      <c r="S11" s="51">
        <f t="shared" si="2"/>
        <v>0.92888597028951114</v>
      </c>
      <c r="T11" s="50">
        <v>9785813697</v>
      </c>
      <c r="U11" s="51">
        <f t="shared" ref="U11:U20" si="7">+T11/K11</f>
        <v>0.92888597028951114</v>
      </c>
      <c r="V11" s="43"/>
      <c r="W11" s="44"/>
      <c r="X11" s="45"/>
    </row>
    <row r="12" spans="1:24" s="46" customFormat="1" ht="15.75" thickBot="1" x14ac:dyDescent="0.3">
      <c r="A12" s="36"/>
      <c r="B12" s="47" t="s">
        <v>30</v>
      </c>
      <c r="C12" s="48">
        <v>10</v>
      </c>
      <c r="D12" s="48" t="s">
        <v>26</v>
      </c>
      <c r="E12" s="49" t="s">
        <v>31</v>
      </c>
      <c r="F12" s="50">
        <v>1882000000</v>
      </c>
      <c r="G12" s="50">
        <v>2406000000</v>
      </c>
      <c r="H12" s="50">
        <v>260000000</v>
      </c>
      <c r="I12" s="50">
        <f t="shared" si="4"/>
        <v>4028000000</v>
      </c>
      <c r="J12" s="50">
        <v>0</v>
      </c>
      <c r="K12" s="50">
        <f t="shared" si="5"/>
        <v>4028000000</v>
      </c>
      <c r="L12" s="50">
        <v>3815292298</v>
      </c>
      <c r="M12" s="50">
        <f t="shared" si="3"/>
        <v>212707702</v>
      </c>
      <c r="N12" s="51">
        <f>+M12/K12</f>
        <v>5.2807274577954318E-2</v>
      </c>
      <c r="O12" s="50">
        <v>3815292298</v>
      </c>
      <c r="P12" s="52">
        <f t="shared" ref="P12:P23" si="8">+O12/K12</f>
        <v>0.94719272542204569</v>
      </c>
      <c r="Q12" s="50">
        <f t="shared" si="1"/>
        <v>212707702</v>
      </c>
      <c r="R12" s="53">
        <v>3815292298</v>
      </c>
      <c r="S12" s="51">
        <f t="shared" si="2"/>
        <v>0.94719272542204569</v>
      </c>
      <c r="T12" s="50">
        <v>3787073009</v>
      </c>
      <c r="U12" s="51">
        <f t="shared" si="7"/>
        <v>0.94018694364448863</v>
      </c>
      <c r="V12" s="43"/>
      <c r="W12" s="44"/>
      <c r="X12" s="45"/>
    </row>
    <row r="13" spans="1:24" s="46" customFormat="1" ht="23.25" customHeight="1" thickTop="1" thickBot="1" x14ac:dyDescent="0.3">
      <c r="A13" s="36"/>
      <c r="B13" s="129" t="s">
        <v>32</v>
      </c>
      <c r="C13" s="130"/>
      <c r="D13" s="130"/>
      <c r="E13" s="130"/>
      <c r="F13" s="54">
        <f t="shared" ref="F13:M13" si="9">SUM(F14:F14)</f>
        <v>12176000000</v>
      </c>
      <c r="G13" s="54">
        <f t="shared" si="9"/>
        <v>0</v>
      </c>
      <c r="H13" s="54">
        <f t="shared" si="9"/>
        <v>0</v>
      </c>
      <c r="I13" s="54">
        <f t="shared" si="9"/>
        <v>12176000000</v>
      </c>
      <c r="J13" s="54">
        <f t="shared" si="9"/>
        <v>0</v>
      </c>
      <c r="K13" s="54">
        <f t="shared" si="9"/>
        <v>12176000000</v>
      </c>
      <c r="L13" s="54">
        <f t="shared" si="9"/>
        <v>11727168475.459999</v>
      </c>
      <c r="M13" s="54">
        <f t="shared" si="9"/>
        <v>448831524.54000092</v>
      </c>
      <c r="N13" s="55">
        <f>+M13/I13</f>
        <v>3.6861984604139364E-2</v>
      </c>
      <c r="O13" s="54">
        <f>SUM(O14:O14)</f>
        <v>11607026619.940001</v>
      </c>
      <c r="P13" s="56">
        <f t="shared" si="8"/>
        <v>0.95327091162450728</v>
      </c>
      <c r="Q13" s="57">
        <f t="shared" si="1"/>
        <v>568973380.05999947</v>
      </c>
      <c r="R13" s="58">
        <f>SUM(R14:R14)</f>
        <v>11306805355.75</v>
      </c>
      <c r="S13" s="55">
        <f t="shared" si="2"/>
        <v>0.92861410608984885</v>
      </c>
      <c r="T13" s="54">
        <f>SUM(T14:T14)</f>
        <v>11254749307.92</v>
      </c>
      <c r="U13" s="59">
        <f>+T13/K13</f>
        <v>0.92433880649802891</v>
      </c>
      <c r="V13" s="43"/>
      <c r="W13" s="44"/>
      <c r="X13" s="45"/>
    </row>
    <row r="14" spans="1:24" s="46" customFormat="1" ht="16.5" thickTop="1" thickBot="1" x14ac:dyDescent="0.3">
      <c r="A14" s="36"/>
      <c r="B14" s="47" t="s">
        <v>33</v>
      </c>
      <c r="C14" s="48">
        <v>10</v>
      </c>
      <c r="D14" s="48" t="s">
        <v>26</v>
      </c>
      <c r="E14" s="49" t="s">
        <v>34</v>
      </c>
      <c r="F14" s="50">
        <v>12176000000</v>
      </c>
      <c r="G14" s="50">
        <v>0</v>
      </c>
      <c r="H14" s="50">
        <v>0</v>
      </c>
      <c r="I14" s="50">
        <f t="shared" si="4"/>
        <v>12176000000</v>
      </c>
      <c r="J14" s="50">
        <v>0</v>
      </c>
      <c r="K14" s="50">
        <f t="shared" si="5"/>
        <v>12176000000</v>
      </c>
      <c r="L14" s="50">
        <v>11727168475.459999</v>
      </c>
      <c r="M14" s="50">
        <f t="shared" ref="M14:M16" si="10">+K14-L14</f>
        <v>448831524.54000092</v>
      </c>
      <c r="N14" s="51">
        <f t="shared" si="6"/>
        <v>3.6861984604139364E-2</v>
      </c>
      <c r="O14" s="50">
        <v>11607026619.940001</v>
      </c>
      <c r="P14" s="52">
        <f t="shared" si="8"/>
        <v>0.95327091162450728</v>
      </c>
      <c r="Q14" s="50">
        <f>+K14-O14</f>
        <v>568973380.05999947</v>
      </c>
      <c r="R14" s="50">
        <v>11306805355.75</v>
      </c>
      <c r="S14" s="51">
        <f t="shared" si="2"/>
        <v>0.92861410608984885</v>
      </c>
      <c r="T14" s="50">
        <v>11254749307.92</v>
      </c>
      <c r="U14" s="51">
        <f t="shared" si="7"/>
        <v>0.92433880649802891</v>
      </c>
      <c r="V14" s="43"/>
      <c r="W14" s="44"/>
      <c r="X14" s="45"/>
    </row>
    <row r="15" spans="1:24" s="46" customFormat="1" ht="16.5" thickTop="1" thickBot="1" x14ac:dyDescent="0.3">
      <c r="A15" s="36"/>
      <c r="B15" s="129" t="s">
        <v>35</v>
      </c>
      <c r="C15" s="130"/>
      <c r="D15" s="130"/>
      <c r="E15" s="130"/>
      <c r="F15" s="54">
        <f>SUM(F16:F17)</f>
        <v>1772000000</v>
      </c>
      <c r="G15" s="54">
        <f t="shared" ref="G15:T15" si="11">SUM(G16:G17)</f>
        <v>0</v>
      </c>
      <c r="H15" s="54">
        <f t="shared" si="11"/>
        <v>0</v>
      </c>
      <c r="I15" s="54">
        <f t="shared" si="11"/>
        <v>1772000000</v>
      </c>
      <c r="J15" s="54">
        <f t="shared" si="11"/>
        <v>0</v>
      </c>
      <c r="K15" s="54">
        <f t="shared" si="11"/>
        <v>1772000000</v>
      </c>
      <c r="L15" s="54">
        <f t="shared" si="11"/>
        <v>89434025.00999999</v>
      </c>
      <c r="M15" s="54">
        <f t="shared" si="11"/>
        <v>1682565974.99</v>
      </c>
      <c r="N15" s="55">
        <f>+M15/I15</f>
        <v>0.94952933125846506</v>
      </c>
      <c r="O15" s="54">
        <f t="shared" si="11"/>
        <v>82592738.00999999</v>
      </c>
      <c r="P15" s="56">
        <f t="shared" si="8"/>
        <v>4.6609897296839724E-2</v>
      </c>
      <c r="Q15" s="57">
        <f>+K15-O15</f>
        <v>1689407261.99</v>
      </c>
      <c r="R15" s="58">
        <f t="shared" si="11"/>
        <v>82592738.00999999</v>
      </c>
      <c r="S15" s="55">
        <f>+R15/K15</f>
        <v>4.6609897296839724E-2</v>
      </c>
      <c r="T15" s="54">
        <f t="shared" si="11"/>
        <v>82592738.00999999</v>
      </c>
      <c r="U15" s="59">
        <f>+T15/K15</f>
        <v>4.6609897296839724E-2</v>
      </c>
      <c r="V15" s="43"/>
      <c r="W15" s="44"/>
      <c r="X15" s="45"/>
    </row>
    <row r="16" spans="1:24" s="46" customFormat="1" ht="15.75" thickTop="1" x14ac:dyDescent="0.25">
      <c r="A16" s="36"/>
      <c r="B16" s="47" t="s">
        <v>36</v>
      </c>
      <c r="C16" s="48">
        <v>10</v>
      </c>
      <c r="D16" s="48" t="s">
        <v>26</v>
      </c>
      <c r="E16" s="49" t="s">
        <v>37</v>
      </c>
      <c r="F16" s="50">
        <v>226000000</v>
      </c>
      <c r="G16" s="60">
        <v>0</v>
      </c>
      <c r="H16" s="60">
        <v>0</v>
      </c>
      <c r="I16" s="50">
        <f t="shared" si="4"/>
        <v>226000000</v>
      </c>
      <c r="J16" s="50">
        <v>0</v>
      </c>
      <c r="K16" s="50">
        <f t="shared" si="5"/>
        <v>226000000</v>
      </c>
      <c r="L16" s="50">
        <v>44417944</v>
      </c>
      <c r="M16" s="50">
        <f t="shared" si="10"/>
        <v>181582056</v>
      </c>
      <c r="N16" s="51">
        <f t="shared" si="6"/>
        <v>0.80346042477876101</v>
      </c>
      <c r="O16" s="50">
        <v>37576657</v>
      </c>
      <c r="P16" s="52">
        <f t="shared" si="8"/>
        <v>0.16626839380530972</v>
      </c>
      <c r="Q16" s="50">
        <f>+K16-O16</f>
        <v>188423343</v>
      </c>
      <c r="R16" s="53">
        <v>37576657</v>
      </c>
      <c r="S16" s="51">
        <f t="shared" si="2"/>
        <v>0.16626839380530972</v>
      </c>
      <c r="T16" s="50">
        <v>37576657</v>
      </c>
      <c r="U16" s="51">
        <f t="shared" si="7"/>
        <v>0.16626839380530972</v>
      </c>
      <c r="V16" s="43"/>
      <c r="W16" s="44"/>
      <c r="X16" s="45"/>
    </row>
    <row r="17" spans="1:24" s="46" customFormat="1" ht="15.75" thickBot="1" x14ac:dyDescent="0.3">
      <c r="A17" s="36"/>
      <c r="B17" s="47" t="s">
        <v>38</v>
      </c>
      <c r="C17" s="48">
        <v>10</v>
      </c>
      <c r="D17" s="48" t="s">
        <v>26</v>
      </c>
      <c r="E17" s="49" t="s">
        <v>39</v>
      </c>
      <c r="F17" s="50">
        <v>1546000000</v>
      </c>
      <c r="G17" s="60">
        <v>0</v>
      </c>
      <c r="H17" s="60">
        <v>0</v>
      </c>
      <c r="I17" s="50">
        <f t="shared" si="4"/>
        <v>1546000000</v>
      </c>
      <c r="J17" s="50">
        <v>0</v>
      </c>
      <c r="K17" s="50">
        <f t="shared" si="5"/>
        <v>1546000000</v>
      </c>
      <c r="L17" s="50">
        <v>45016081.009999998</v>
      </c>
      <c r="M17" s="50">
        <f>+K17-L17</f>
        <v>1500983918.99</v>
      </c>
      <c r="N17" s="51">
        <f t="shared" si="6"/>
        <v>0.97088222444372574</v>
      </c>
      <c r="O17" s="50">
        <v>45016081.009999998</v>
      </c>
      <c r="P17" s="52">
        <f t="shared" si="8"/>
        <v>2.9117775556274254E-2</v>
      </c>
      <c r="Q17" s="50">
        <f t="shared" ref="Q17:Q21" si="12">+K17-O17</f>
        <v>1500983918.99</v>
      </c>
      <c r="R17" s="53">
        <v>45016081.009999998</v>
      </c>
      <c r="S17" s="51">
        <f>+R17/K17</f>
        <v>2.9117775556274254E-2</v>
      </c>
      <c r="T17" s="50">
        <v>45016081.009999998</v>
      </c>
      <c r="U17" s="51">
        <f t="shared" si="7"/>
        <v>2.9117775556274254E-2</v>
      </c>
      <c r="V17" s="43"/>
      <c r="W17" s="44"/>
      <c r="X17" s="45"/>
    </row>
    <row r="18" spans="1:24" s="46" customFormat="1" ht="16.5" customHeight="1" thickTop="1" thickBot="1" x14ac:dyDescent="0.3">
      <c r="A18" s="36"/>
      <c r="B18" s="129" t="s">
        <v>40</v>
      </c>
      <c r="C18" s="130"/>
      <c r="D18" s="130"/>
      <c r="E18" s="130"/>
      <c r="F18" s="54">
        <f>SUM(F19:F21)</f>
        <v>289000000</v>
      </c>
      <c r="G18" s="54">
        <f t="shared" ref="G18:T18" si="13">SUM(G19:G21)</f>
        <v>0</v>
      </c>
      <c r="H18" s="54">
        <f t="shared" si="13"/>
        <v>0</v>
      </c>
      <c r="I18" s="54">
        <f t="shared" si="13"/>
        <v>289000000</v>
      </c>
      <c r="J18" s="54">
        <f t="shared" si="13"/>
        <v>0</v>
      </c>
      <c r="K18" s="54">
        <f t="shared" si="13"/>
        <v>289000000</v>
      </c>
      <c r="L18" s="54">
        <f t="shared" si="13"/>
        <v>155229536</v>
      </c>
      <c r="M18" s="54">
        <f t="shared" si="13"/>
        <v>133770464</v>
      </c>
      <c r="N18" s="55">
        <f>+M18/I18</f>
        <v>0.46287357785467126</v>
      </c>
      <c r="O18" s="54">
        <f t="shared" si="13"/>
        <v>155229536</v>
      </c>
      <c r="P18" s="56">
        <f t="shared" si="8"/>
        <v>0.53712642214532869</v>
      </c>
      <c r="Q18" s="57">
        <f>+K18-O18</f>
        <v>133770464</v>
      </c>
      <c r="R18" s="58">
        <f t="shared" si="13"/>
        <v>155229536</v>
      </c>
      <c r="S18" s="55">
        <f>+R18/K18</f>
        <v>0.53712642214532869</v>
      </c>
      <c r="T18" s="54">
        <f t="shared" si="13"/>
        <v>155229536</v>
      </c>
      <c r="U18" s="59">
        <f>+T18/K18</f>
        <v>0.53712642214532869</v>
      </c>
      <c r="V18" s="43"/>
      <c r="W18" s="44"/>
      <c r="X18" s="45"/>
    </row>
    <row r="19" spans="1:24" s="46" customFormat="1" ht="17.25" customHeight="1" thickTop="1" x14ac:dyDescent="0.25">
      <c r="A19" s="36"/>
      <c r="B19" s="47" t="s">
        <v>41</v>
      </c>
      <c r="C19" s="48">
        <v>10</v>
      </c>
      <c r="D19" s="48" t="s">
        <v>26</v>
      </c>
      <c r="E19" s="49" t="s">
        <v>42</v>
      </c>
      <c r="F19" s="50">
        <v>13000000</v>
      </c>
      <c r="G19" s="60">
        <v>0</v>
      </c>
      <c r="H19" s="60">
        <v>0</v>
      </c>
      <c r="I19" s="50">
        <f t="shared" si="4"/>
        <v>13000000</v>
      </c>
      <c r="J19" s="50">
        <v>0</v>
      </c>
      <c r="K19" s="50">
        <f t="shared" si="5"/>
        <v>13000000</v>
      </c>
      <c r="L19" s="50">
        <v>462000</v>
      </c>
      <c r="M19" s="61">
        <f>+K19-L19</f>
        <v>12538000</v>
      </c>
      <c r="N19" s="51">
        <f t="shared" si="6"/>
        <v>0.96446153846153848</v>
      </c>
      <c r="O19" s="50">
        <v>462000</v>
      </c>
      <c r="P19" s="52">
        <f t="shared" si="8"/>
        <v>3.553846153846154E-2</v>
      </c>
      <c r="Q19" s="50">
        <f t="shared" si="12"/>
        <v>12538000</v>
      </c>
      <c r="R19" s="53">
        <v>462000</v>
      </c>
      <c r="S19" s="51">
        <f t="shared" si="2"/>
        <v>3.553846153846154E-2</v>
      </c>
      <c r="T19" s="50">
        <v>462000</v>
      </c>
      <c r="U19" s="51">
        <f t="shared" si="7"/>
        <v>3.553846153846154E-2</v>
      </c>
      <c r="V19" s="43"/>
      <c r="W19" s="44"/>
      <c r="X19" s="45"/>
    </row>
    <row r="20" spans="1:24" s="46" customFormat="1" ht="15" x14ac:dyDescent="0.25">
      <c r="A20" s="36"/>
      <c r="B20" s="47" t="s">
        <v>43</v>
      </c>
      <c r="C20" s="48">
        <v>11</v>
      </c>
      <c r="D20" s="48" t="s">
        <v>44</v>
      </c>
      <c r="E20" s="49" t="s">
        <v>45</v>
      </c>
      <c r="F20" s="50">
        <v>227000000</v>
      </c>
      <c r="G20" s="60">
        <v>0</v>
      </c>
      <c r="H20" s="60">
        <v>0</v>
      </c>
      <c r="I20" s="50">
        <f t="shared" si="4"/>
        <v>227000000</v>
      </c>
      <c r="J20" s="50">
        <v>0</v>
      </c>
      <c r="K20" s="50">
        <f t="shared" si="5"/>
        <v>227000000</v>
      </c>
      <c r="L20" s="50">
        <v>154281915</v>
      </c>
      <c r="M20" s="50">
        <f>+K20-L20</f>
        <v>72718085</v>
      </c>
      <c r="N20" s="51">
        <f t="shared" si="6"/>
        <v>0.32034398678414094</v>
      </c>
      <c r="O20" s="50">
        <v>154281915</v>
      </c>
      <c r="P20" s="52">
        <f t="shared" si="8"/>
        <v>0.679656013215859</v>
      </c>
      <c r="Q20" s="50">
        <f>+K20-O20</f>
        <v>72718085</v>
      </c>
      <c r="R20" s="53">
        <v>154281915</v>
      </c>
      <c r="S20" s="51">
        <f>+R20/K20</f>
        <v>0.679656013215859</v>
      </c>
      <c r="T20" s="50">
        <v>154281915</v>
      </c>
      <c r="U20" s="51">
        <f t="shared" si="7"/>
        <v>0.679656013215859</v>
      </c>
      <c r="V20" s="43"/>
      <c r="W20" s="44"/>
      <c r="X20" s="45"/>
    </row>
    <row r="21" spans="1:24" s="46" customFormat="1" ht="15.75" thickBot="1" x14ac:dyDescent="0.3">
      <c r="A21" s="36"/>
      <c r="B21" s="62" t="s">
        <v>46</v>
      </c>
      <c r="C21" s="63">
        <v>10</v>
      </c>
      <c r="D21" s="63" t="s">
        <v>26</v>
      </c>
      <c r="E21" s="64" t="s">
        <v>47</v>
      </c>
      <c r="F21" s="65">
        <v>49000000</v>
      </c>
      <c r="G21" s="60">
        <v>0</v>
      </c>
      <c r="H21" s="60">
        <v>0</v>
      </c>
      <c r="I21" s="65">
        <f t="shared" si="4"/>
        <v>49000000</v>
      </c>
      <c r="J21" s="50">
        <v>0</v>
      </c>
      <c r="K21" s="65">
        <f t="shared" si="5"/>
        <v>49000000</v>
      </c>
      <c r="L21" s="65">
        <v>485621</v>
      </c>
      <c r="M21" s="65">
        <f>+K21-L21</f>
        <v>48514379</v>
      </c>
      <c r="N21" s="66">
        <v>0</v>
      </c>
      <c r="O21" s="50">
        <v>485621</v>
      </c>
      <c r="P21" s="52">
        <f t="shared" si="8"/>
        <v>9.910632653061224E-3</v>
      </c>
      <c r="Q21" s="65">
        <f t="shared" si="12"/>
        <v>48514379</v>
      </c>
      <c r="R21" s="53">
        <v>485621</v>
      </c>
      <c r="S21" s="66">
        <v>0</v>
      </c>
      <c r="T21" s="50">
        <v>485621</v>
      </c>
      <c r="U21" s="66">
        <v>0</v>
      </c>
      <c r="V21" s="43"/>
      <c r="W21" s="44"/>
      <c r="X21" s="45"/>
    </row>
    <row r="22" spans="1:24" s="46" customFormat="1" ht="16.5" thickTop="1" thickBot="1" x14ac:dyDescent="0.3">
      <c r="A22" s="36"/>
      <c r="B22" s="129" t="s">
        <v>48</v>
      </c>
      <c r="C22" s="130"/>
      <c r="D22" s="130"/>
      <c r="E22" s="130"/>
      <c r="F22" s="54">
        <f>SUM(F23)</f>
        <v>63040617</v>
      </c>
      <c r="G22" s="54">
        <f t="shared" ref="G22:T22" si="14">SUM(G23)</f>
        <v>0</v>
      </c>
      <c r="H22" s="54">
        <f t="shared" si="14"/>
        <v>0</v>
      </c>
      <c r="I22" s="54">
        <f t="shared" si="14"/>
        <v>63040617</v>
      </c>
      <c r="J22" s="54">
        <f t="shared" si="14"/>
        <v>0</v>
      </c>
      <c r="K22" s="54">
        <f t="shared" si="14"/>
        <v>63040617</v>
      </c>
      <c r="L22" s="54">
        <f t="shared" si="14"/>
        <v>63040617</v>
      </c>
      <c r="M22" s="54">
        <f t="shared" si="14"/>
        <v>0</v>
      </c>
      <c r="N22" s="55">
        <f>+M22/I22</f>
        <v>0</v>
      </c>
      <c r="O22" s="54">
        <f t="shared" si="14"/>
        <v>63040617</v>
      </c>
      <c r="P22" s="56">
        <f t="shared" si="8"/>
        <v>1</v>
      </c>
      <c r="Q22" s="54">
        <f t="shared" si="14"/>
        <v>0</v>
      </c>
      <c r="R22" s="54">
        <f t="shared" si="14"/>
        <v>63040617</v>
      </c>
      <c r="S22" s="54">
        <f t="shared" si="14"/>
        <v>1</v>
      </c>
      <c r="T22" s="54">
        <f t="shared" si="14"/>
        <v>63040617</v>
      </c>
      <c r="U22" s="59">
        <f>+T22/K22</f>
        <v>1</v>
      </c>
      <c r="V22" s="43"/>
      <c r="W22" s="44"/>
      <c r="X22" s="45"/>
    </row>
    <row r="23" spans="1:24" s="46" customFormat="1" ht="16.5" thickTop="1" thickBot="1" x14ac:dyDescent="0.3">
      <c r="A23" s="36"/>
      <c r="B23" s="67" t="s">
        <v>49</v>
      </c>
      <c r="C23" s="68">
        <v>11</v>
      </c>
      <c r="D23" s="68" t="s">
        <v>44</v>
      </c>
      <c r="E23" s="64" t="s">
        <v>50</v>
      </c>
      <c r="F23" s="65">
        <v>63040617</v>
      </c>
      <c r="G23" s="65">
        <v>0</v>
      </c>
      <c r="H23" s="65">
        <v>0</v>
      </c>
      <c r="I23" s="65">
        <f t="shared" ref="I23" si="15">+F23+G23-H23</f>
        <v>63040617</v>
      </c>
      <c r="J23" s="65">
        <v>0</v>
      </c>
      <c r="K23" s="65">
        <f t="shared" si="5"/>
        <v>63040617</v>
      </c>
      <c r="L23" s="65">
        <v>63040617</v>
      </c>
      <c r="M23" s="65">
        <f>+K23-L23</f>
        <v>0</v>
      </c>
      <c r="N23" s="66">
        <f t="shared" ref="N23" si="16">+M23/K23</f>
        <v>0</v>
      </c>
      <c r="O23" s="65">
        <v>63040617</v>
      </c>
      <c r="P23" s="69">
        <f t="shared" si="8"/>
        <v>1</v>
      </c>
      <c r="Q23" s="65">
        <f>+K23-O23</f>
        <v>0</v>
      </c>
      <c r="R23" s="70">
        <v>63040617</v>
      </c>
      <c r="S23" s="66">
        <f>+R23/K23</f>
        <v>1</v>
      </c>
      <c r="T23" s="65">
        <v>63040617</v>
      </c>
      <c r="U23" s="66">
        <f t="shared" ref="U23" si="17">+T23/K23</f>
        <v>1</v>
      </c>
      <c r="V23" s="43"/>
      <c r="W23" s="44"/>
      <c r="X23" s="45"/>
    </row>
    <row r="24" spans="1:24" s="46" customFormat="1" ht="12" customHeight="1" x14ac:dyDescent="0.25">
      <c r="A24" s="71"/>
      <c r="B24" s="71"/>
      <c r="C24" s="72"/>
      <c r="D24" s="72"/>
      <c r="E24" s="73"/>
      <c r="F24" s="74"/>
      <c r="G24" s="75"/>
      <c r="H24" s="75"/>
      <c r="I24" s="74"/>
      <c r="J24" s="74"/>
      <c r="K24" s="74"/>
      <c r="L24" s="74"/>
      <c r="M24" s="76"/>
      <c r="N24" s="77"/>
      <c r="O24" s="74"/>
      <c r="P24" s="77"/>
      <c r="Q24" s="74"/>
      <c r="R24" s="74"/>
      <c r="S24" s="77"/>
      <c r="T24" s="74"/>
      <c r="U24" s="78"/>
      <c r="V24" s="43"/>
      <c r="X24" s="45"/>
    </row>
    <row r="25" spans="1:24" s="46" customFormat="1" ht="24.75" customHeight="1" x14ac:dyDescent="0.25">
      <c r="A25" s="71"/>
      <c r="B25" s="79"/>
      <c r="C25" s="80"/>
      <c r="D25" s="80"/>
      <c r="E25" s="81" t="s">
        <v>51</v>
      </c>
      <c r="F25" s="82">
        <f>+F9+F13+F15+F18+F22</f>
        <v>58246040617</v>
      </c>
      <c r="G25" s="82">
        <f t="shared" ref="G25:T25" si="18">+G9+G13+G15+G18+G22</f>
        <v>3876000000</v>
      </c>
      <c r="H25" s="82">
        <f t="shared" si="18"/>
        <v>3356000000</v>
      </c>
      <c r="I25" s="82">
        <f t="shared" si="18"/>
        <v>58766040617</v>
      </c>
      <c r="J25" s="82">
        <f t="shared" si="18"/>
        <v>0</v>
      </c>
      <c r="K25" s="82">
        <f t="shared" si="18"/>
        <v>58766040617</v>
      </c>
      <c r="L25" s="82">
        <f t="shared" si="18"/>
        <v>55330007336.470001</v>
      </c>
      <c r="M25" s="82">
        <f t="shared" si="18"/>
        <v>3436033280.5300007</v>
      </c>
      <c r="N25" s="83">
        <f>+M25/K25</f>
        <v>5.8469708771497798E-2</v>
      </c>
      <c r="O25" s="82">
        <f t="shared" si="18"/>
        <v>55199390075.950005</v>
      </c>
      <c r="P25" s="84">
        <f t="shared" ref="P25" si="19">+O25/K25</f>
        <v>0.93930762556737191</v>
      </c>
      <c r="Q25" s="82">
        <f t="shared" si="18"/>
        <v>3566650541.0499992</v>
      </c>
      <c r="R25" s="82">
        <f t="shared" si="18"/>
        <v>54899168811.760002</v>
      </c>
      <c r="S25" s="85">
        <f>+R25/K25</f>
        <v>0.93419887124195022</v>
      </c>
      <c r="T25" s="82">
        <f t="shared" si="18"/>
        <v>54771939346.93</v>
      </c>
      <c r="U25" s="85">
        <f t="shared" ref="U25" si="20">+T25/K25</f>
        <v>0.93203385444833631</v>
      </c>
      <c r="V25" s="43"/>
      <c r="X25" s="45"/>
    </row>
    <row r="26" spans="1:24" s="46" customFormat="1" ht="11.25" customHeight="1" thickBot="1" x14ac:dyDescent="0.3">
      <c r="A26" s="71"/>
      <c r="B26" s="71"/>
      <c r="C26" s="72"/>
      <c r="D26" s="72"/>
      <c r="E26" s="73"/>
      <c r="F26" s="74"/>
      <c r="G26" s="75"/>
      <c r="H26" s="75"/>
      <c r="I26" s="74"/>
      <c r="J26" s="74"/>
      <c r="K26" s="74"/>
      <c r="L26" s="74"/>
      <c r="M26" s="76"/>
      <c r="N26" s="77"/>
      <c r="O26" s="74"/>
      <c r="P26" s="77"/>
      <c r="Q26" s="74"/>
      <c r="R26" s="74"/>
      <c r="S26" s="77"/>
      <c r="T26" s="74"/>
      <c r="U26" s="78"/>
      <c r="V26" s="43"/>
      <c r="X26" s="45"/>
    </row>
    <row r="27" spans="1:24" s="93" customFormat="1" ht="63" customHeight="1" x14ac:dyDescent="0.2">
      <c r="A27" s="86"/>
      <c r="B27" s="87" t="s">
        <v>52</v>
      </c>
      <c r="C27" s="87">
        <v>11</v>
      </c>
      <c r="D27" s="88" t="s">
        <v>26</v>
      </c>
      <c r="E27" s="89" t="s">
        <v>53</v>
      </c>
      <c r="F27" s="90">
        <v>1048000000</v>
      </c>
      <c r="G27" s="90">
        <v>0</v>
      </c>
      <c r="H27" s="90">
        <v>0</v>
      </c>
      <c r="I27" s="90">
        <f t="shared" ref="I27:I31" si="21">+F27+G27-H27</f>
        <v>1048000000</v>
      </c>
      <c r="J27" s="90">
        <v>0</v>
      </c>
      <c r="K27" s="90">
        <f t="shared" ref="K27:K31" si="22">+I27-J27</f>
        <v>1048000000</v>
      </c>
      <c r="L27" s="90">
        <v>1044321934.88</v>
      </c>
      <c r="M27" s="90">
        <f t="shared" ref="M27:M31" si="23">+K27-L27</f>
        <v>3678065.1200000048</v>
      </c>
      <c r="N27" s="91">
        <f t="shared" ref="N27:N31" si="24">+M27/K27</f>
        <v>3.5096041221374091E-3</v>
      </c>
      <c r="O27" s="90">
        <v>1044321934.88</v>
      </c>
      <c r="P27" s="91">
        <f t="shared" ref="P27:P31" si="25">+O27/K27</f>
        <v>0.99649039587786259</v>
      </c>
      <c r="Q27" s="90">
        <f t="shared" ref="Q27:Q31" si="26">+K27-O27</f>
        <v>3678065.1200000048</v>
      </c>
      <c r="R27" s="90">
        <v>983292934.88</v>
      </c>
      <c r="S27" s="91">
        <f>+R27/K27</f>
        <v>0.93825661725190834</v>
      </c>
      <c r="T27" s="90">
        <v>983292934.88</v>
      </c>
      <c r="U27" s="91">
        <f t="shared" ref="U27:U28" si="27">+T27/K27</f>
        <v>0.93825661725190834</v>
      </c>
      <c r="V27" s="92"/>
      <c r="X27" s="45"/>
    </row>
    <row r="28" spans="1:24" s="93" customFormat="1" ht="63" customHeight="1" x14ac:dyDescent="0.2">
      <c r="A28" s="86"/>
      <c r="B28" s="94" t="s">
        <v>54</v>
      </c>
      <c r="C28" s="94">
        <v>10</v>
      </c>
      <c r="D28" s="48" t="s">
        <v>26</v>
      </c>
      <c r="E28" s="95" t="s">
        <v>55</v>
      </c>
      <c r="F28" s="50">
        <v>0</v>
      </c>
      <c r="G28" s="50">
        <v>50000000000</v>
      </c>
      <c r="H28" s="50">
        <v>0</v>
      </c>
      <c r="I28" s="50">
        <f t="shared" si="21"/>
        <v>50000000000</v>
      </c>
      <c r="J28" s="50">
        <v>0</v>
      </c>
      <c r="K28" s="50">
        <f t="shared" si="22"/>
        <v>50000000000</v>
      </c>
      <c r="L28" s="50">
        <v>49999999835</v>
      </c>
      <c r="M28" s="50">
        <f t="shared" si="23"/>
        <v>165</v>
      </c>
      <c r="N28" s="51">
        <f t="shared" si="24"/>
        <v>3.3000000000000002E-9</v>
      </c>
      <c r="O28" s="50">
        <v>49999999835</v>
      </c>
      <c r="P28" s="51">
        <f t="shared" si="25"/>
        <v>0.99999999669999995</v>
      </c>
      <c r="Q28" s="50">
        <f t="shared" si="26"/>
        <v>165</v>
      </c>
      <c r="R28" s="50">
        <v>39999999835</v>
      </c>
      <c r="S28" s="51">
        <f>+R28/K28</f>
        <v>0.79999999669999999</v>
      </c>
      <c r="T28" s="50">
        <v>39999999835</v>
      </c>
      <c r="U28" s="51">
        <f t="shared" si="27"/>
        <v>0.79999999669999999</v>
      </c>
      <c r="V28" s="92"/>
      <c r="X28" s="45"/>
    </row>
    <row r="29" spans="1:24" s="93" customFormat="1" ht="60" x14ac:dyDescent="0.2">
      <c r="A29" s="86"/>
      <c r="B29" s="94" t="s">
        <v>54</v>
      </c>
      <c r="C29" s="94">
        <v>11</v>
      </c>
      <c r="D29" s="48" t="s">
        <v>26</v>
      </c>
      <c r="E29" s="95" t="s">
        <v>55</v>
      </c>
      <c r="F29" s="50">
        <v>15261100000</v>
      </c>
      <c r="G29" s="50">
        <v>0</v>
      </c>
      <c r="H29" s="50">
        <v>0</v>
      </c>
      <c r="I29" s="50">
        <f t="shared" si="21"/>
        <v>15261100000</v>
      </c>
      <c r="J29" s="50">
        <v>0</v>
      </c>
      <c r="K29" s="50">
        <f t="shared" si="22"/>
        <v>15261100000</v>
      </c>
      <c r="L29" s="50">
        <v>14826370884.18</v>
      </c>
      <c r="M29" s="50">
        <f t="shared" si="23"/>
        <v>434729115.81999969</v>
      </c>
      <c r="N29" s="51">
        <f t="shared" si="24"/>
        <v>2.8486093126969859E-2</v>
      </c>
      <c r="O29" s="50">
        <v>14641567986.18</v>
      </c>
      <c r="P29" s="51">
        <f t="shared" si="25"/>
        <v>0.95940449811481476</v>
      </c>
      <c r="Q29" s="50">
        <f t="shared" si="26"/>
        <v>619532013.81999969</v>
      </c>
      <c r="R29" s="50">
        <v>14078515040.120001</v>
      </c>
      <c r="S29" s="51">
        <f t="shared" ref="S29:S31" si="28">+R29/K29</f>
        <v>0.92250984792184054</v>
      </c>
      <c r="T29" s="50">
        <v>14065669040.120001</v>
      </c>
      <c r="U29" s="51">
        <f>+T29/K29</f>
        <v>0.92166809994823451</v>
      </c>
      <c r="V29" s="92"/>
      <c r="X29" s="45"/>
    </row>
    <row r="30" spans="1:24" s="93" customFormat="1" ht="60" x14ac:dyDescent="0.2">
      <c r="A30" s="86"/>
      <c r="B30" s="94" t="s">
        <v>56</v>
      </c>
      <c r="C30" s="94">
        <v>11</v>
      </c>
      <c r="D30" s="48" t="s">
        <v>26</v>
      </c>
      <c r="E30" s="95" t="s">
        <v>57</v>
      </c>
      <c r="F30" s="50">
        <v>6164000000</v>
      </c>
      <c r="G30" s="96">
        <v>0</v>
      </c>
      <c r="H30" s="96">
        <v>0</v>
      </c>
      <c r="I30" s="50">
        <f t="shared" si="21"/>
        <v>6164000000</v>
      </c>
      <c r="J30" s="50">
        <v>0</v>
      </c>
      <c r="K30" s="50">
        <f t="shared" si="22"/>
        <v>6164000000</v>
      </c>
      <c r="L30" s="50">
        <v>6130449561</v>
      </c>
      <c r="M30" s="50">
        <f t="shared" si="23"/>
        <v>33550439</v>
      </c>
      <c r="N30" s="51">
        <f t="shared" si="24"/>
        <v>5.4429654445165478E-3</v>
      </c>
      <c r="O30" s="50">
        <v>6038337294</v>
      </c>
      <c r="P30" s="51">
        <f t="shared" si="25"/>
        <v>0.97961344808565864</v>
      </c>
      <c r="Q30" s="50">
        <f t="shared" si="26"/>
        <v>125662706</v>
      </c>
      <c r="R30" s="50">
        <v>5844583194</v>
      </c>
      <c r="S30" s="51">
        <f t="shared" si="28"/>
        <v>0.9481802715768981</v>
      </c>
      <c r="T30" s="50">
        <v>5844583194</v>
      </c>
      <c r="U30" s="51">
        <f t="shared" ref="U30:U31" si="29">+T30/K30</f>
        <v>0.9481802715768981</v>
      </c>
      <c r="V30" s="92"/>
      <c r="X30" s="45"/>
    </row>
    <row r="31" spans="1:24" s="93" customFormat="1" ht="45.75" thickBot="1" x14ac:dyDescent="0.25">
      <c r="A31" s="86"/>
      <c r="B31" s="97" t="s">
        <v>58</v>
      </c>
      <c r="C31" s="97">
        <v>11</v>
      </c>
      <c r="D31" s="63" t="s">
        <v>26</v>
      </c>
      <c r="E31" s="98" t="s">
        <v>59</v>
      </c>
      <c r="F31" s="65">
        <v>1736000000</v>
      </c>
      <c r="G31" s="99">
        <v>0</v>
      </c>
      <c r="H31" s="99">
        <v>0</v>
      </c>
      <c r="I31" s="65">
        <f t="shared" si="21"/>
        <v>1736000000</v>
      </c>
      <c r="J31" s="65">
        <v>0</v>
      </c>
      <c r="K31" s="65">
        <f t="shared" si="22"/>
        <v>1736000000</v>
      </c>
      <c r="L31" s="65">
        <v>1695793862.55</v>
      </c>
      <c r="M31" s="65">
        <f t="shared" si="23"/>
        <v>40206137.450000048</v>
      </c>
      <c r="N31" s="66">
        <f t="shared" si="24"/>
        <v>2.3160217425115235E-2</v>
      </c>
      <c r="O31" s="65">
        <v>1552034473.55</v>
      </c>
      <c r="P31" s="66">
        <f t="shared" si="25"/>
        <v>0.89402907462557601</v>
      </c>
      <c r="Q31" s="65">
        <f t="shared" si="26"/>
        <v>183965526.45000005</v>
      </c>
      <c r="R31" s="65">
        <v>1552034473.55</v>
      </c>
      <c r="S31" s="66">
        <f t="shared" si="28"/>
        <v>0.89402907462557601</v>
      </c>
      <c r="T31" s="65">
        <v>1552034473.55</v>
      </c>
      <c r="U31" s="66">
        <f t="shared" si="29"/>
        <v>0.89402907462557601</v>
      </c>
      <c r="V31" s="92"/>
      <c r="X31" s="45"/>
    </row>
    <row r="32" spans="1:24" ht="7.5" customHeight="1" x14ac:dyDescent="0.2">
      <c r="A32" s="16"/>
      <c r="B32" s="17"/>
      <c r="C32" s="17"/>
      <c r="D32" s="17"/>
      <c r="E32" s="17"/>
      <c r="F32" s="17"/>
      <c r="G32" s="18"/>
      <c r="H32" s="18"/>
      <c r="I32" s="17"/>
      <c r="J32" s="17"/>
      <c r="K32" s="17"/>
      <c r="L32" s="17"/>
      <c r="M32" s="100"/>
      <c r="N32" s="100"/>
      <c r="O32" s="17"/>
      <c r="P32" s="100"/>
      <c r="Q32" s="17"/>
      <c r="R32" s="17"/>
      <c r="S32" s="100"/>
      <c r="T32" s="101"/>
      <c r="U32" s="102"/>
      <c r="V32" s="21"/>
      <c r="X32" s="45"/>
    </row>
    <row r="33" spans="1:24" ht="22.5" customHeight="1" x14ac:dyDescent="0.25">
      <c r="A33" s="16"/>
      <c r="B33" s="80"/>
      <c r="C33" s="80"/>
      <c r="D33" s="80"/>
      <c r="E33" s="81" t="s">
        <v>60</v>
      </c>
      <c r="F33" s="82">
        <f>SUM(F27:F32)</f>
        <v>24209100000</v>
      </c>
      <c r="G33" s="82">
        <f t="shared" ref="G33:R33" si="30">SUM(G27:G32)</f>
        <v>50000000000</v>
      </c>
      <c r="H33" s="82">
        <f t="shared" si="30"/>
        <v>0</v>
      </c>
      <c r="I33" s="82">
        <f t="shared" si="30"/>
        <v>74209100000</v>
      </c>
      <c r="J33" s="82">
        <f t="shared" si="30"/>
        <v>0</v>
      </c>
      <c r="K33" s="82">
        <f t="shared" si="30"/>
        <v>74209100000</v>
      </c>
      <c r="L33" s="82">
        <f t="shared" si="30"/>
        <v>73696936077.610001</v>
      </c>
      <c r="M33" s="82">
        <f t="shared" si="30"/>
        <v>512163922.38999975</v>
      </c>
      <c r="N33" s="83">
        <f>+M33/K33</f>
        <v>6.9016323118054222E-3</v>
      </c>
      <c r="O33" s="82">
        <f t="shared" si="30"/>
        <v>73276261523.610001</v>
      </c>
      <c r="P33" s="103">
        <f t="shared" ref="P33" si="31">+O33/K33</f>
        <v>0.98742959453234169</v>
      </c>
      <c r="Q33" s="82">
        <f t="shared" si="30"/>
        <v>932838476.38999975</v>
      </c>
      <c r="R33" s="82">
        <f t="shared" si="30"/>
        <v>62458425477.550003</v>
      </c>
      <c r="S33" s="103">
        <f>+R33/K33</f>
        <v>0.84165453397966017</v>
      </c>
      <c r="T33" s="82">
        <f t="shared" ref="T33" si="32">SUM(T27:T32)</f>
        <v>62445579477.550003</v>
      </c>
      <c r="U33" s="103">
        <f t="shared" ref="U33" si="33">+T33/K33</f>
        <v>0.84148142852493835</v>
      </c>
      <c r="V33" s="21"/>
      <c r="X33" s="45"/>
    </row>
    <row r="34" spans="1:24" x14ac:dyDescent="0.2">
      <c r="A34" s="16"/>
      <c r="B34" s="17"/>
      <c r="C34" s="17"/>
      <c r="D34" s="17"/>
      <c r="E34" s="17"/>
      <c r="F34" s="17"/>
      <c r="G34" s="18"/>
      <c r="H34" s="18"/>
      <c r="I34" s="17"/>
      <c r="J34" s="17"/>
      <c r="K34" s="17"/>
      <c r="L34" s="17"/>
      <c r="M34" s="100"/>
      <c r="N34" s="100"/>
      <c r="O34" s="17"/>
      <c r="P34" s="100"/>
      <c r="Q34" s="17"/>
      <c r="R34" s="17"/>
      <c r="S34" s="100"/>
      <c r="T34" s="101"/>
      <c r="U34" s="102"/>
      <c r="V34" s="21"/>
    </row>
    <row r="35" spans="1:24" s="6" customFormat="1" ht="18.75" x14ac:dyDescent="0.3">
      <c r="A35" s="13"/>
      <c r="B35" s="80"/>
      <c r="C35" s="80"/>
      <c r="D35" s="80"/>
      <c r="E35" s="104" t="s">
        <v>61</v>
      </c>
      <c r="F35" s="105">
        <f t="shared" ref="F35:M35" si="34">+F33+F25</f>
        <v>82455140617</v>
      </c>
      <c r="G35" s="105">
        <f t="shared" si="34"/>
        <v>53876000000</v>
      </c>
      <c r="H35" s="105">
        <f t="shared" si="34"/>
        <v>3356000000</v>
      </c>
      <c r="I35" s="105">
        <f t="shared" si="34"/>
        <v>132975140617</v>
      </c>
      <c r="J35" s="105">
        <f t="shared" si="34"/>
        <v>0</v>
      </c>
      <c r="K35" s="105">
        <f t="shared" si="34"/>
        <v>132975140617</v>
      </c>
      <c r="L35" s="105">
        <f t="shared" si="34"/>
        <v>129026943414.08</v>
      </c>
      <c r="M35" s="105">
        <f t="shared" si="34"/>
        <v>3948197202.9200006</v>
      </c>
      <c r="N35" s="106">
        <f>+M35/K35</f>
        <v>2.9691242924057112E-2</v>
      </c>
      <c r="O35" s="105">
        <f>+O33+O25</f>
        <v>128475651599.56</v>
      </c>
      <c r="P35" s="106">
        <f>+O35/K35</f>
        <v>0.96616293093158212</v>
      </c>
      <c r="Q35" s="105">
        <f>+Q33+Q25</f>
        <v>4499489017.4399986</v>
      </c>
      <c r="R35" s="105">
        <f>+R33+R25</f>
        <v>117357594289.31</v>
      </c>
      <c r="S35" s="106">
        <f>+R35/K35</f>
        <v>0.88255288728987136</v>
      </c>
      <c r="T35" s="105">
        <f>+T33+T25</f>
        <v>117217518824.48001</v>
      </c>
      <c r="U35" s="106">
        <f>+T35/K35</f>
        <v>0.88149949141316808</v>
      </c>
      <c r="V35" s="12"/>
      <c r="X35" s="7"/>
    </row>
    <row r="36" spans="1:24" ht="13.5" thickBot="1" x14ac:dyDescent="0.25">
      <c r="A36" s="107"/>
      <c r="B36" s="108"/>
      <c r="C36" s="108"/>
      <c r="D36" s="108"/>
      <c r="E36" s="108"/>
      <c r="F36" s="108"/>
      <c r="G36" s="108"/>
      <c r="H36" s="109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10"/>
      <c r="T36" s="111"/>
      <c r="U36" s="112"/>
      <c r="V36" s="113"/>
    </row>
    <row r="38" spans="1:24" ht="15.75" x14ac:dyDescent="0.25">
      <c r="E38" s="114" t="s">
        <v>62</v>
      </c>
      <c r="O38" s="116"/>
      <c r="Q38" s="117">
        <f>+Q35+O35-K35</f>
        <v>0</v>
      </c>
      <c r="R38" s="131" t="s">
        <v>63</v>
      </c>
      <c r="S38" s="131"/>
      <c r="T38" s="118">
        <f>+R35-T35</f>
        <v>140075464.82998657</v>
      </c>
      <c r="U38" s="119"/>
    </row>
    <row r="39" spans="1:24" x14ac:dyDescent="0.2">
      <c r="Q39" s="117"/>
      <c r="R39" s="117"/>
      <c r="S39" s="120"/>
      <c r="T39" s="121"/>
      <c r="U39" s="119"/>
    </row>
    <row r="40" spans="1:24" x14ac:dyDescent="0.2">
      <c r="E40">
        <v>0</v>
      </c>
      <c r="F40" s="121">
        <f>+'[15]EJEC AGREG VIGENCIA DIC'!Q20</f>
        <v>82455140617</v>
      </c>
      <c r="G40" s="121">
        <f>+'[15]EJEC AGREG VIGENCIA DIC'!R20</f>
        <v>53876000000</v>
      </c>
      <c r="H40" s="121">
        <f>+'[15]EJEC AGREG VIGENCIA DIC'!S20</f>
        <v>3356000000</v>
      </c>
      <c r="I40" s="121">
        <f>+'[15]EJEC AGREG VIGENCIA DIC'!T20</f>
        <v>132975140617</v>
      </c>
      <c r="J40" s="121">
        <f>+'[15]EJEC AGREG VIGENCIA DIC'!U20</f>
        <v>0</v>
      </c>
      <c r="K40" s="121">
        <f>+'[15]EJEC AGREG VIGENCIA DIC'!T20</f>
        <v>132975140617</v>
      </c>
      <c r="L40" s="121">
        <f>+'[15]EJEC AGREG VIGENCIA DIC'!V20</f>
        <v>129026943414.08</v>
      </c>
      <c r="M40" s="121">
        <f>+'[15]EJEC AGREG VIGENCIA DIC'!W20</f>
        <v>3948197202.9200001</v>
      </c>
      <c r="N40" s="121"/>
      <c r="O40" s="121">
        <f>+'[15]EJEC AGREG VIGENCIA DIC'!X20</f>
        <v>128475651599.56</v>
      </c>
      <c r="P40" s="121"/>
      <c r="Q40" s="117">
        <f>+K35-O35</f>
        <v>4499489017.4400024</v>
      </c>
      <c r="R40" s="121">
        <f>+'[15]EJEC AGREG VIGENCIA DIC'!Y20</f>
        <v>117357594289.31</v>
      </c>
      <c r="S40" s="120"/>
      <c r="T40" s="121">
        <f>+'[15]EJEC AGREG VIGENCIA DIC'!AA20</f>
        <v>117217518824.48</v>
      </c>
    </row>
    <row r="41" spans="1:24" x14ac:dyDescent="0.2">
      <c r="Q41" s="117"/>
      <c r="S41" s="120"/>
      <c r="T41" s="121"/>
    </row>
    <row r="42" spans="1:24" x14ac:dyDescent="0.2">
      <c r="E42">
        <v>1</v>
      </c>
      <c r="F42" s="123">
        <f>+F35-F40</f>
        <v>0</v>
      </c>
      <c r="G42" s="123">
        <f t="shared" ref="G42:J42" si="35">+G35-G40</f>
        <v>0</v>
      </c>
      <c r="H42" s="124">
        <f t="shared" si="35"/>
        <v>0</v>
      </c>
      <c r="I42" s="123">
        <f t="shared" si="35"/>
        <v>0</v>
      </c>
      <c r="J42" s="123">
        <f t="shared" si="35"/>
        <v>0</v>
      </c>
      <c r="K42" s="123">
        <f>+K35-K40</f>
        <v>0</v>
      </c>
      <c r="L42" s="123">
        <f>+L35-L40</f>
        <v>0</v>
      </c>
      <c r="M42" s="123">
        <f>+M35-M40</f>
        <v>0</v>
      </c>
      <c r="N42" s="123"/>
      <c r="O42" s="123">
        <f>+O35-O40</f>
        <v>0</v>
      </c>
      <c r="P42" s="121"/>
      <c r="Q42" s="123">
        <f>+Q40-Q35</f>
        <v>0</v>
      </c>
      <c r="R42" s="123">
        <f>+R40-R35</f>
        <v>0</v>
      </c>
      <c r="S42" s="120"/>
      <c r="T42" s="123">
        <f>+T35-T40</f>
        <v>0</v>
      </c>
    </row>
  </sheetData>
  <sheetProtection algorithmName="SHA-512" hashValue="DUxByi0kwYODfz1Xu//HQ0zJE/8NVFd/YuggAGY7D6WJxypMXDE/Ux2gkFNFMLzq11w9P+h05VPa5d/RGZ2liw==" saltValue="6gzOYfPvV7aI1zbD/QikCg==" spinCount="100000" sheet="1" objects="1" scenarios="1"/>
  <mergeCells count="12">
    <mergeCell ref="R38:S38"/>
    <mergeCell ref="A1:V1"/>
    <mergeCell ref="A2:V2"/>
    <mergeCell ref="B3:E3"/>
    <mergeCell ref="F3:Q3"/>
    <mergeCell ref="S3:T3"/>
    <mergeCell ref="B5:E5"/>
    <mergeCell ref="B9:E9"/>
    <mergeCell ref="B13:E13"/>
    <mergeCell ref="B15:E15"/>
    <mergeCell ref="B18:E18"/>
    <mergeCell ref="B22:E22"/>
  </mergeCells>
  <printOptions horizontalCentered="1" verticalCentered="1"/>
  <pageMargins left="0.74803149606299213" right="0.74803149606299213" top="0.39370078740157483" bottom="0.98425196850393704" header="0" footer="0"/>
  <pageSetup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 EJECUCION DIC VIGENCIA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2024-01-24T20:38:53Z</dcterms:created>
  <dcterms:modified xsi:type="dcterms:W3CDTF">2024-03-08T04:17:01Z</dcterms:modified>
</cp:coreProperties>
</file>