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ABRIL 2017" sheetId="5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5"/>
  <c r="I33"/>
  <c r="E33"/>
  <c r="F33" s="1"/>
  <c r="H32"/>
  <c r="I32" s="1"/>
  <c r="E32"/>
  <c r="G32" s="1"/>
  <c r="J31"/>
  <c r="H31"/>
  <c r="I31" s="1"/>
  <c r="E31"/>
  <c r="G31" s="1"/>
  <c r="J30"/>
  <c r="I30"/>
  <c r="G30"/>
  <c r="F30"/>
  <c r="H29"/>
  <c r="I29" s="1"/>
  <c r="E29"/>
  <c r="J28"/>
  <c r="I28"/>
  <c r="G28"/>
  <c r="F28"/>
  <c r="I27"/>
  <c r="F27"/>
  <c r="I26"/>
  <c r="F26"/>
  <c r="I25"/>
  <c r="F25"/>
  <c r="D24"/>
  <c r="J22"/>
  <c r="I22"/>
  <c r="G22"/>
  <c r="F22"/>
  <c r="H20"/>
  <c r="I20" s="1"/>
  <c r="E20"/>
  <c r="G20" s="1"/>
  <c r="J19"/>
  <c r="I19"/>
  <c r="G19"/>
  <c r="F19"/>
  <c r="H17"/>
  <c r="J17" s="1"/>
  <c r="E17"/>
  <c r="G17" s="1"/>
  <c r="H16"/>
  <c r="J16" s="1"/>
  <c r="E16"/>
  <c r="F16" s="1"/>
  <c r="H15"/>
  <c r="J15" s="1"/>
  <c r="E15"/>
  <c r="F15" s="1"/>
  <c r="J14"/>
  <c r="I14"/>
  <c r="G14"/>
  <c r="F14"/>
  <c r="J13"/>
  <c r="I13"/>
  <c r="G13"/>
  <c r="F13"/>
  <c r="H12"/>
  <c r="J12" s="1"/>
  <c r="E12"/>
  <c r="G12" s="1"/>
  <c r="H11"/>
  <c r="J11" s="1"/>
  <c r="E11"/>
  <c r="F11" s="1"/>
  <c r="H10"/>
  <c r="I10" s="1"/>
  <c r="E10"/>
  <c r="G10" s="1"/>
  <c r="D9"/>
  <c r="D8"/>
  <c r="D35" l="1"/>
  <c r="F20"/>
  <c r="J29"/>
  <c r="E9"/>
  <c r="G9" s="1"/>
  <c r="G15"/>
  <c r="E24"/>
  <c r="G24" s="1"/>
  <c r="I24"/>
  <c r="J10"/>
  <c r="H24"/>
  <c r="J24" s="1"/>
  <c r="J32"/>
  <c r="F10"/>
  <c r="F32"/>
  <c r="G11"/>
  <c r="G16"/>
  <c r="J20"/>
  <c r="G33"/>
  <c r="E8"/>
  <c r="G8" s="1"/>
  <c r="I12"/>
  <c r="I17"/>
  <c r="F29"/>
  <c r="F31"/>
  <c r="I11"/>
  <c r="F12"/>
  <c r="I15"/>
  <c r="I16"/>
  <c r="F17"/>
  <c r="G29"/>
  <c r="H9"/>
  <c r="F9" l="1"/>
  <c r="F8" s="1"/>
  <c r="I9"/>
  <c r="I8" s="1"/>
  <c r="I35" s="1"/>
  <c r="J9"/>
  <c r="H8"/>
  <c r="F24"/>
  <c r="F35" s="1"/>
  <c r="E35"/>
  <c r="G35" s="1"/>
  <c r="J8" l="1"/>
  <c r="H35"/>
  <c r="J35" s="1"/>
</calcChain>
</file>

<file path=xl/sharedStrings.xml><?xml version="1.0" encoding="utf-8"?>
<sst xmlns="http://schemas.openxmlformats.org/spreadsheetml/2006/main" count="56" uniqueCount="53">
  <si>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</si>
  <si>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</si>
  <si>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</si>
  <si>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</si>
  <si>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</si>
  <si>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</si>
  <si>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</si>
  <si>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</si>
  <si>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</si>
  <si>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</si>
  <si>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</si>
  <si>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</si>
  <si>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</si>
  <si>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</si>
  <si>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</si>
  <si>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</si>
  <si>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</si>
  <si>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</si>
  <si>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</si>
  <si>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</si>
  <si>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</si>
  <si>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</si>
  <si>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</si>
  <si>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</si>
  <si>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</si>
  <si>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</si>
  <si>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</si>
  <si>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</si>
  <si>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</si>
  <si>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</si>
  <si>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</si>
  <si>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</si>
  <si>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</si>
  <si>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</si>
  <si>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</si>
  <si>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</si>
  <si>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</si>
  <si>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</si>
  <si>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</si>
  <si>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</si>
  <si>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</si>
  <si>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</si>
  <si>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</si>
  <si>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</si>
  <si>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</si>
  <si>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</si>
  <si>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</si>
  <si>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</si>
  <si>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</si>
  <si>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</si>
  <si>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</si>
  <si>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</si>
  <si>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 ABRIL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</si>
</sst>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3" borderId="7" xfId="2" applyNumberFormat="1" applyFont="1" applyFill="1" applyBorder="1" applyAlignment="1">
      <alignment vertical="center"/>
    </xf>
    <xf numFmtId="10" fontId="10" fillId="3" borderId="7" xfId="3" applyNumberFormat="1" applyFont="1" applyFill="1" applyBorder="1" applyAlignment="1">
      <alignment vertical="center"/>
    </xf>
    <xf numFmtId="3" fontId="10" fillId="0" borderId="7" xfId="2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10" fontId="10" fillId="0" borderId="7" xfId="3" applyNumberFormat="1" applyFont="1" applyFill="1" applyBorder="1" applyAlignment="1">
      <alignment vertical="center"/>
    </xf>
    <xf numFmtId="3" fontId="10" fillId="0" borderId="8" xfId="0" applyNumberFormat="1" applyFont="1" applyFill="1" applyBorder="1"/>
    <xf numFmtId="3" fontId="3" fillId="0" borderId="0" xfId="0" applyNumberFormat="1" applyFont="1"/>
    <xf numFmtId="0" fontId="10" fillId="0" borderId="10" xfId="0" applyFont="1" applyFill="1" applyBorder="1" applyAlignment="1">
      <alignment wrapText="1"/>
    </xf>
    <xf numFmtId="3" fontId="10" fillId="0" borderId="10" xfId="2" applyNumberFormat="1" applyFont="1" applyFill="1" applyBorder="1" applyAlignment="1">
      <alignment vertical="center"/>
    </xf>
    <xf numFmtId="10" fontId="10" fillId="0" borderId="10" xfId="3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3" xfId="0" applyFont="1" applyFill="1" applyBorder="1"/>
    <xf numFmtId="3" fontId="9" fillId="0" borderId="14" xfId="2" applyNumberFormat="1" applyFont="1" applyFill="1" applyBorder="1" applyAlignment="1">
      <alignment vertical="center"/>
    </xf>
    <xf numFmtId="3" fontId="9" fillId="0" borderId="15" xfId="0" applyNumberFormat="1" applyFont="1" applyFill="1" applyBorder="1"/>
    <xf numFmtId="10" fontId="9" fillId="0" borderId="14" xfId="3" applyNumberFormat="1" applyFont="1" applyFill="1" applyBorder="1" applyAlignment="1">
      <alignment vertical="center"/>
    </xf>
    <xf numFmtId="3" fontId="9" fillId="0" borderId="13" xfId="0" applyNumberFormat="1" applyFont="1" applyFill="1" applyBorder="1"/>
    <xf numFmtId="10" fontId="3" fillId="0" borderId="0" xfId="3" applyNumberFormat="1" applyFont="1" applyBorder="1"/>
    <xf numFmtId="0" fontId="9" fillId="0" borderId="13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6" xfId="3" applyNumberFormat="1" applyFont="1" applyFill="1" applyBorder="1" applyAlignment="1">
      <alignment vertical="center"/>
    </xf>
    <xf numFmtId="0" fontId="7" fillId="4" borderId="13" xfId="0" applyFont="1" applyFill="1" applyBorder="1"/>
    <xf numFmtId="3" fontId="7" fillId="4" borderId="13" xfId="0" applyNumberFormat="1" applyFont="1" applyFill="1" applyBorder="1"/>
    <xf numFmtId="10" fontId="7" fillId="4" borderId="14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2" xfId="0" applyFont="1" applyBorder="1"/>
    <xf numFmtId="0" fontId="3" fillId="0" borderId="11" xfId="0" applyFont="1" applyBorder="1"/>
    <xf numFmtId="10" fontId="3" fillId="0" borderId="11" xfId="3" applyNumberFormat="1" applyFont="1" applyBorder="1"/>
    <xf numFmtId="0" fontId="3" fillId="0" borderId="16" xfId="0" applyFont="1" applyBorder="1"/>
    <xf numFmtId="164" fontId="3" fillId="0" borderId="0" xfId="1" applyFont="1"/>
    <xf numFmtId="10" fontId="3" fillId="0" borderId="0" xfId="3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5" borderId="4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2.75"/>
  <cols>
    <col min="1" max="1" width="1.5703125" style="1" customWidth="1"/>
    <col min="2" max="2" width="14.5703125" style="1" bestFit="1" customWidth="1"/>
    <col min="3" max="3" width="38" style="1" bestFit="1" customWidth="1"/>
    <col min="4" max="4" width="20.7109375" style="1" bestFit="1" customWidth="1"/>
    <col min="5" max="5" width="19.28515625" style="1" bestFit="1" customWidth="1"/>
    <col min="6" max="6" width="20.28515625" style="1" bestFit="1" customWidth="1"/>
    <col min="7" max="7" width="11.140625" style="50" bestFit="1" customWidth="1"/>
    <col min="8" max="8" width="19.28515625" style="50" bestFit="1" customWidth="1"/>
    <col min="9" max="9" width="20.7109375" style="50" bestFit="1" customWidth="1"/>
    <col min="10" max="10" width="9" style="50" bestFit="1" customWidth="1"/>
    <col min="11" max="11" width="1.5703125" style="1" customWidth="1"/>
    <col min="12" max="12" width="11.42578125" style="1"/>
    <col min="13" max="13" width="12.7109375" style="1" bestFit="1" customWidth="1"/>
    <col min="14" max="16384" width="11.42578125" style="1"/>
  </cols>
  <sheetData>
    <row r="1" spans="1:13" ht="31.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3" ht="15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3" ht="15" customHeight="1">
      <c r="A3" s="2"/>
      <c r="B3" s="3"/>
      <c r="C3" s="4" t="s">
        <v>1</v>
      </c>
      <c r="D3" s="57" t="s">
        <v>52</v>
      </c>
      <c r="E3" s="58"/>
      <c r="F3" s="58"/>
      <c r="G3" s="3"/>
      <c r="H3" s="3"/>
      <c r="I3" s="3"/>
      <c r="J3" s="3"/>
      <c r="K3" s="5"/>
    </row>
    <row r="4" spans="1:13" ht="10.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spans="1:13" ht="21.75" customHeight="1">
      <c r="A5" s="9"/>
      <c r="B5" s="59" t="s">
        <v>43</v>
      </c>
      <c r="C5" s="60"/>
      <c r="D5" s="10"/>
      <c r="E5" s="10"/>
      <c r="F5" s="10"/>
      <c r="G5" s="7"/>
      <c r="H5" s="7"/>
      <c r="I5" s="7"/>
      <c r="J5" s="7"/>
      <c r="K5" s="8"/>
    </row>
    <row r="6" spans="1:13" ht="5.25" customHeight="1" thickBot="1">
      <c r="A6" s="9"/>
      <c r="B6" s="11"/>
      <c r="C6" s="11"/>
      <c r="D6" s="11"/>
      <c r="E6" s="11"/>
      <c r="F6" s="11"/>
      <c r="G6" s="11"/>
      <c r="H6" s="11"/>
      <c r="I6" s="11"/>
      <c r="J6" s="11"/>
      <c r="K6" s="8"/>
    </row>
    <row r="7" spans="1:13" ht="13.5" thickBot="1">
      <c r="A7" s="9"/>
      <c r="B7" s="12"/>
      <c r="C7" s="13" t="s">
        <v>2</v>
      </c>
      <c r="D7" s="14" t="s">
        <v>4</v>
      </c>
      <c r="E7" s="14" t="s">
        <v>5</v>
      </c>
      <c r="F7" s="14" t="s">
        <v>6</v>
      </c>
      <c r="G7" s="14" t="s">
        <v>3</v>
      </c>
      <c r="H7" s="14" t="s">
        <v>7</v>
      </c>
      <c r="I7" s="14" t="s">
        <v>8</v>
      </c>
      <c r="J7" s="14" t="s">
        <v>9</v>
      </c>
      <c r="K7" s="8"/>
    </row>
    <row r="8" spans="1:13">
      <c r="A8" s="9"/>
      <c r="B8" s="12"/>
      <c r="C8" s="15" t="s">
        <v>10</v>
      </c>
      <c r="D8" s="16">
        <f>+D9+D19+D20+D22</f>
        <v>41625709048</v>
      </c>
      <c r="E8" s="16">
        <f>+E9+E19+E20+E22</f>
        <v>13588658426.639999</v>
      </c>
      <c r="F8" s="16">
        <f>+F9+F19+F20+F22</f>
        <v>28037050621.360001</v>
      </c>
      <c r="G8" s="17">
        <f t="shared" ref="G8:G17" si="0">+E8/D8</f>
        <v>0.3264486957079929</v>
      </c>
      <c r="H8" s="16">
        <f>+H9+H19+H20+H22</f>
        <v>10005880559.950001</v>
      </c>
      <c r="I8" s="16">
        <f>+I9+I19+I20+I22</f>
        <v>31619828488.049999</v>
      </c>
      <c r="J8" s="17">
        <f t="shared" ref="J8:J9" si="1">+H8/D8</f>
        <v>0.24037742032002107</v>
      </c>
      <c r="K8" s="8"/>
    </row>
    <row r="9" spans="1:13">
      <c r="A9" s="9"/>
      <c r="B9" s="9"/>
      <c r="C9" s="18" t="s">
        <v>11</v>
      </c>
      <c r="D9" s="19">
        <f>SUM(D10:D17)</f>
        <v>33498863108</v>
      </c>
      <c r="E9" s="19">
        <f>SUM(E10:E17)</f>
        <v>8907686591</v>
      </c>
      <c r="F9" s="19">
        <f>SUM(F10:F17)</f>
        <v>24591176517</v>
      </c>
      <c r="G9" s="20">
        <f t="shared" si="0"/>
        <v>0.26591011648012375</v>
      </c>
      <c r="H9" s="19">
        <f>SUM(H10:H17)</f>
        <v>8050695695</v>
      </c>
      <c r="I9" s="19">
        <f>SUM(I10:I17)</f>
        <v>25448167413</v>
      </c>
      <c r="J9" s="20">
        <f t="shared" si="1"/>
        <v>0.24032743048755528</v>
      </c>
      <c r="K9" s="8"/>
    </row>
    <row r="10" spans="1:13">
      <c r="A10" s="9"/>
      <c r="B10" s="9" t="s">
        <v>12</v>
      </c>
      <c r="C10" s="18" t="s">
        <v>13</v>
      </c>
      <c r="D10" s="21">
        <v>16148801980</v>
      </c>
      <c r="E10" s="21">
        <f>1170459487+1278383883+1336249960+1334899311</f>
        <v>5119992641</v>
      </c>
      <c r="F10" s="22">
        <f>+D10-E10</f>
        <v>11028809339</v>
      </c>
      <c r="G10" s="23">
        <f t="shared" si="0"/>
        <v>0.31705092720444639</v>
      </c>
      <c r="H10" s="21">
        <f>1170459487+1278383883+1336249960+1323281891</f>
        <v>5108375221</v>
      </c>
      <c r="I10" s="24">
        <f>+D10-H10</f>
        <v>11040426759</v>
      </c>
      <c r="J10" s="23">
        <f>+H10/D10</f>
        <v>0.31633152894726374</v>
      </c>
      <c r="K10" s="8"/>
      <c r="M10" s="25"/>
    </row>
    <row r="11" spans="1:13">
      <c r="A11" s="9"/>
      <c r="B11" s="9" t="s">
        <v>14</v>
      </c>
      <c r="C11" s="18" t="s">
        <v>15</v>
      </c>
      <c r="D11" s="21">
        <v>1654012468</v>
      </c>
      <c r="E11" s="21">
        <f>80895342+105733163+138077498+125465015</f>
        <v>450171018</v>
      </c>
      <c r="F11" s="22">
        <f t="shared" ref="F11:F17" si="2">+D11-E11</f>
        <v>1203841450</v>
      </c>
      <c r="G11" s="23">
        <f t="shared" si="0"/>
        <v>0.2721690596107405</v>
      </c>
      <c r="H11" s="21">
        <f>80895342+105733163+138077498+119656304</f>
        <v>444362307</v>
      </c>
      <c r="I11" s="24">
        <f t="shared" ref="I11:I17" si="3">+D11-H11</f>
        <v>1209650161</v>
      </c>
      <c r="J11" s="23">
        <f t="shared" ref="J11:J17" si="4">+H11/D11</f>
        <v>0.26865716891319102</v>
      </c>
      <c r="K11" s="8"/>
      <c r="M11" s="25"/>
    </row>
    <row r="12" spans="1:13">
      <c r="A12" s="9"/>
      <c r="B12" s="9" t="s">
        <v>16</v>
      </c>
      <c r="C12" s="18" t="s">
        <v>17</v>
      </c>
      <c r="D12" s="21">
        <v>3941564254</v>
      </c>
      <c r="E12" s="21">
        <f>27500477+6954757+84014912+204706557</f>
        <v>323176703</v>
      </c>
      <c r="F12" s="22">
        <f t="shared" si="2"/>
        <v>3618387551</v>
      </c>
      <c r="G12" s="23">
        <f t="shared" si="0"/>
        <v>8.1991991548033757E-2</v>
      </c>
      <c r="H12" s="21">
        <f>27500477+6954757+84014912+204706557</f>
        <v>323176703</v>
      </c>
      <c r="I12" s="24">
        <f t="shared" si="3"/>
        <v>3618387551</v>
      </c>
      <c r="J12" s="23">
        <f t="shared" si="4"/>
        <v>8.1991991548033757E-2</v>
      </c>
      <c r="K12" s="8"/>
      <c r="M12" s="25"/>
    </row>
    <row r="13" spans="1:13" ht="24">
      <c r="A13" s="9"/>
      <c r="B13" s="9" t="s">
        <v>18</v>
      </c>
      <c r="C13" s="18" t="s">
        <v>19</v>
      </c>
      <c r="D13" s="21">
        <v>2053000000</v>
      </c>
      <c r="E13" s="21">
        <v>0</v>
      </c>
      <c r="F13" s="22">
        <f t="shared" si="2"/>
        <v>2053000000</v>
      </c>
      <c r="G13" s="23">
        <f t="shared" si="0"/>
        <v>0</v>
      </c>
      <c r="H13" s="21"/>
      <c r="I13" s="24">
        <f t="shared" si="3"/>
        <v>2053000000</v>
      </c>
      <c r="J13" s="23">
        <f t="shared" si="4"/>
        <v>0</v>
      </c>
      <c r="K13" s="8"/>
      <c r="M13" s="25"/>
    </row>
    <row r="14" spans="1:13" ht="24">
      <c r="A14" s="9"/>
      <c r="B14" s="9" t="s">
        <v>18</v>
      </c>
      <c r="C14" s="18" t="s">
        <v>20</v>
      </c>
      <c r="D14" s="21">
        <v>1139000000</v>
      </c>
      <c r="E14" s="21">
        <v>0</v>
      </c>
      <c r="F14" s="22">
        <f t="shared" si="2"/>
        <v>1139000000</v>
      </c>
      <c r="G14" s="23">
        <f t="shared" si="0"/>
        <v>0</v>
      </c>
      <c r="H14" s="21"/>
      <c r="I14" s="24">
        <f t="shared" si="3"/>
        <v>1139000000</v>
      </c>
      <c r="J14" s="23">
        <f t="shared" si="4"/>
        <v>0</v>
      </c>
      <c r="K14" s="8"/>
      <c r="M14" s="25"/>
    </row>
    <row r="15" spans="1:13" ht="24">
      <c r="A15" s="9"/>
      <c r="B15" s="9" t="s">
        <v>21</v>
      </c>
      <c r="C15" s="18" t="s">
        <v>22</v>
      </c>
      <c r="D15" s="21">
        <v>185000000</v>
      </c>
      <c r="E15" s="21">
        <f>1989072+3020639+6715210</f>
        <v>11724921</v>
      </c>
      <c r="F15" s="22">
        <f t="shared" si="2"/>
        <v>173275079</v>
      </c>
      <c r="G15" s="23">
        <f t="shared" si="0"/>
        <v>6.3377951351351353E-2</v>
      </c>
      <c r="H15" s="21">
        <f>1989072+3020639+6715210</f>
        <v>11724921</v>
      </c>
      <c r="I15" s="24">
        <f t="shared" si="3"/>
        <v>173275079</v>
      </c>
      <c r="J15" s="23">
        <f t="shared" si="4"/>
        <v>6.3377951351351353E-2</v>
      </c>
      <c r="K15" s="8"/>
      <c r="M15" s="25"/>
    </row>
    <row r="16" spans="1:13">
      <c r="A16" s="9"/>
      <c r="B16" s="9" t="s">
        <v>23</v>
      </c>
      <c r="C16" s="18" t="s">
        <v>24</v>
      </c>
      <c r="D16" s="21">
        <v>1349162250</v>
      </c>
      <c r="E16" s="21">
        <f>701788333+266000000+39576432</f>
        <v>1007364765</v>
      </c>
      <c r="F16" s="22">
        <f t="shared" si="2"/>
        <v>341797485</v>
      </c>
      <c r="G16" s="23">
        <f t="shared" si="0"/>
        <v>0.7466594659018958</v>
      </c>
      <c r="H16" s="21">
        <f>75050000+92750000</f>
        <v>167800000</v>
      </c>
      <c r="I16" s="24">
        <f t="shared" si="3"/>
        <v>1181362250</v>
      </c>
      <c r="J16" s="23">
        <f t="shared" si="4"/>
        <v>0.12437347694838037</v>
      </c>
      <c r="K16" s="8"/>
      <c r="M16" s="25"/>
    </row>
    <row r="17" spans="1:13" ht="24.75" thickBot="1">
      <c r="A17" s="9"/>
      <c r="B17" s="9" t="s">
        <v>25</v>
      </c>
      <c r="C17" s="26" t="s">
        <v>26</v>
      </c>
      <c r="D17" s="27">
        <v>7028322156</v>
      </c>
      <c r="E17" s="27">
        <f>485116954+500089984+121675705+888373900</f>
        <v>1995256543</v>
      </c>
      <c r="F17" s="27">
        <f t="shared" si="2"/>
        <v>5033065613</v>
      </c>
      <c r="G17" s="28">
        <f t="shared" si="0"/>
        <v>0.28388803169710597</v>
      </c>
      <c r="H17" s="27">
        <f>103424354+881782584+121675705+888373900</f>
        <v>1995256543</v>
      </c>
      <c r="I17" s="29">
        <f t="shared" si="3"/>
        <v>5033065613</v>
      </c>
      <c r="J17" s="28">
        <f t="shared" si="4"/>
        <v>0.28388803169710597</v>
      </c>
      <c r="K17" s="8"/>
      <c r="M17" s="25"/>
    </row>
    <row r="18" spans="1:13" ht="13.5" thickBot="1">
      <c r="A18" s="30"/>
      <c r="B18" s="12"/>
      <c r="C18" s="31"/>
      <c r="D18" s="11"/>
      <c r="E18" s="11"/>
      <c r="F18" s="11"/>
      <c r="G18" s="11"/>
      <c r="H18" s="11"/>
      <c r="I18" s="11"/>
      <c r="J18" s="11"/>
      <c r="K18" s="8"/>
    </row>
    <row r="19" spans="1:13" ht="13.5" thickBot="1">
      <c r="A19" s="9"/>
      <c r="B19" s="12" t="s">
        <v>27</v>
      </c>
      <c r="C19" s="32" t="s">
        <v>28</v>
      </c>
      <c r="D19" s="33">
        <v>50000000</v>
      </c>
      <c r="E19" s="33">
        <v>294000</v>
      </c>
      <c r="F19" s="34">
        <f t="shared" ref="F19" si="5">+D19-E19</f>
        <v>49706000</v>
      </c>
      <c r="G19" s="35">
        <f t="shared" ref="G19" si="6">+E19/D19</f>
        <v>5.8799999999999998E-3</v>
      </c>
      <c r="H19" s="33">
        <v>294000</v>
      </c>
      <c r="I19" s="36">
        <f t="shared" ref="I19" si="7">+D19-H19</f>
        <v>49706000</v>
      </c>
      <c r="J19" s="35">
        <f t="shared" ref="J19" si="8">+H19/D19</f>
        <v>5.8799999999999998E-3</v>
      </c>
      <c r="K19" s="8"/>
    </row>
    <row r="20" spans="1:13" ht="13.5" thickBot="1">
      <c r="A20" s="9"/>
      <c r="B20" s="12" t="s">
        <v>29</v>
      </c>
      <c r="C20" s="32" t="s">
        <v>30</v>
      </c>
      <c r="D20" s="33">
        <v>7743845940</v>
      </c>
      <c r="E20" s="33">
        <f>768938662.33+3035970628.68+682726478.54+193042066.09</f>
        <v>4680677835.6399994</v>
      </c>
      <c r="F20" s="34">
        <f t="shared" ref="F20" si="9">+D20-E20</f>
        <v>3063168104.3600006</v>
      </c>
      <c r="G20" s="35">
        <f t="shared" ref="G20" si="10">+E20/D20</f>
        <v>0.60443839816885603</v>
      </c>
      <c r="H20" s="33">
        <f>209875452.52+339572591.44+342888527.93+1062554293.06</f>
        <v>1954890864.95</v>
      </c>
      <c r="I20" s="36">
        <f t="shared" ref="I20" si="11">+D20-H20</f>
        <v>5788955075.0500002</v>
      </c>
      <c r="J20" s="35">
        <f t="shared" ref="J20" si="12">+H20/D20</f>
        <v>0.25244444170205171</v>
      </c>
      <c r="K20" s="8"/>
      <c r="M20" s="25"/>
    </row>
    <row r="21" spans="1:13" ht="13.5" thickBot="1">
      <c r="A21" s="9"/>
      <c r="B21" s="12"/>
      <c r="C21" s="11"/>
      <c r="D21" s="11"/>
      <c r="E21" s="11"/>
      <c r="F21" s="11"/>
      <c r="G21" s="37"/>
      <c r="H21" s="37"/>
      <c r="I21" s="37"/>
      <c r="J21" s="37"/>
      <c r="K21" s="8"/>
    </row>
    <row r="22" spans="1:13" ht="13.5" thickBot="1">
      <c r="A22" s="9"/>
      <c r="B22" s="12" t="s">
        <v>31</v>
      </c>
      <c r="C22" s="32" t="s">
        <v>32</v>
      </c>
      <c r="D22" s="33">
        <v>333000000</v>
      </c>
      <c r="E22" s="33"/>
      <c r="F22" s="34">
        <f t="shared" ref="F22" si="13">+D22-E22</f>
        <v>333000000</v>
      </c>
      <c r="G22" s="35">
        <f t="shared" ref="G22" si="14">+E22/D22</f>
        <v>0</v>
      </c>
      <c r="H22" s="33"/>
      <c r="I22" s="36">
        <f t="shared" ref="I22" si="15">+D22-H22</f>
        <v>333000000</v>
      </c>
      <c r="J22" s="35">
        <f t="shared" ref="J22" si="16">+H22/D22</f>
        <v>0</v>
      </c>
      <c r="K22" s="8"/>
    </row>
    <row r="23" spans="1:13" ht="13.5" thickBot="1">
      <c r="A23" s="9"/>
      <c r="B23" s="12"/>
      <c r="C23" s="11"/>
      <c r="D23" s="11"/>
      <c r="E23" s="11"/>
      <c r="F23" s="11"/>
      <c r="G23" s="37"/>
      <c r="H23" s="37"/>
      <c r="I23" s="37"/>
      <c r="J23" s="37"/>
      <c r="K23" s="8"/>
    </row>
    <row r="24" spans="1:13" ht="13.5" thickBot="1">
      <c r="A24" s="9"/>
      <c r="B24" s="12"/>
      <c r="C24" s="38" t="s">
        <v>33</v>
      </c>
      <c r="D24" s="33">
        <f t="shared" ref="D24:F24" si="17">SUM(D25:D33)</f>
        <v>87869840173</v>
      </c>
      <c r="E24" s="33">
        <f t="shared" si="17"/>
        <v>3277003649</v>
      </c>
      <c r="F24" s="33">
        <f t="shared" si="17"/>
        <v>84592836524</v>
      </c>
      <c r="G24" s="35">
        <f>+E24/D24</f>
        <v>3.7293838734065818E-2</v>
      </c>
      <c r="H24" s="33">
        <f t="shared" ref="H24:I24" si="18">SUM(H25:H33)</f>
        <v>735166622</v>
      </c>
      <c r="I24" s="33">
        <f t="shared" si="18"/>
        <v>87134673551</v>
      </c>
      <c r="J24" s="35">
        <f t="shared" ref="J24" si="19">+H24/D24</f>
        <v>8.3665410174024266E-3</v>
      </c>
      <c r="K24" s="8"/>
    </row>
    <row r="25" spans="1:13" ht="60">
      <c r="A25" s="9"/>
      <c r="B25" s="9" t="s">
        <v>44</v>
      </c>
      <c r="C25" s="18" t="s">
        <v>45</v>
      </c>
      <c r="D25" s="39">
        <v>0</v>
      </c>
      <c r="E25" s="39"/>
      <c r="F25" s="39">
        <f t="shared" ref="F25:F33" si="20">+D25-E25</f>
        <v>0</v>
      </c>
      <c r="G25" s="40">
        <v>0</v>
      </c>
      <c r="H25" s="39"/>
      <c r="I25" s="39">
        <f t="shared" ref="I25:I33" si="21">+D25-H25</f>
        <v>0</v>
      </c>
      <c r="J25" s="40">
        <v>0</v>
      </c>
      <c r="K25" s="8"/>
    </row>
    <row r="26" spans="1:13" ht="60">
      <c r="A26" s="9"/>
      <c r="B26" s="9" t="s">
        <v>46</v>
      </c>
      <c r="C26" s="18" t="s">
        <v>47</v>
      </c>
      <c r="D26" s="21">
        <v>0</v>
      </c>
      <c r="E26" s="21"/>
      <c r="F26" s="21">
        <f t="shared" si="20"/>
        <v>0</v>
      </c>
      <c r="G26" s="23">
        <v>0</v>
      </c>
      <c r="H26" s="21"/>
      <c r="I26" s="21">
        <f t="shared" si="21"/>
        <v>0</v>
      </c>
      <c r="J26" s="23">
        <v>0</v>
      </c>
      <c r="K26" s="8"/>
    </row>
    <row r="27" spans="1:13" ht="48">
      <c r="A27" s="9"/>
      <c r="B27" s="9" t="s">
        <v>48</v>
      </c>
      <c r="C27" s="18" t="s">
        <v>49</v>
      </c>
      <c r="D27" s="21">
        <v>0</v>
      </c>
      <c r="E27" s="21"/>
      <c r="F27" s="21">
        <f t="shared" si="20"/>
        <v>0</v>
      </c>
      <c r="G27" s="23">
        <v>0</v>
      </c>
      <c r="H27" s="21"/>
      <c r="I27" s="21">
        <f t="shared" si="21"/>
        <v>0</v>
      </c>
      <c r="J27" s="23">
        <v>0</v>
      </c>
      <c r="K27" s="8"/>
    </row>
    <row r="28" spans="1:13" ht="60">
      <c r="A28" s="9"/>
      <c r="B28" s="9" t="s">
        <v>34</v>
      </c>
      <c r="C28" s="18" t="s">
        <v>35</v>
      </c>
      <c r="D28" s="21">
        <v>5646324020</v>
      </c>
      <c r="E28" s="21"/>
      <c r="F28" s="21">
        <f t="shared" si="20"/>
        <v>5646324020</v>
      </c>
      <c r="G28" s="23">
        <f>+E28/D28</f>
        <v>0</v>
      </c>
      <c r="H28" s="21"/>
      <c r="I28" s="21">
        <f t="shared" si="21"/>
        <v>5646324020</v>
      </c>
      <c r="J28" s="23">
        <f t="shared" ref="J28:J33" si="22">+H28/D28</f>
        <v>0</v>
      </c>
      <c r="K28" s="8"/>
    </row>
    <row r="29" spans="1:13" ht="60">
      <c r="A29" s="9"/>
      <c r="B29" s="9" t="s">
        <v>34</v>
      </c>
      <c r="C29" s="18" t="s">
        <v>35</v>
      </c>
      <c r="D29" s="21">
        <v>57723516153</v>
      </c>
      <c r="E29" s="21">
        <f>77532080+536875033+173117075</f>
        <v>787524188</v>
      </c>
      <c r="F29" s="21">
        <f t="shared" si="20"/>
        <v>56935991965</v>
      </c>
      <c r="G29" s="23">
        <f t="shared" ref="G29:G33" si="23">+E29/D29</f>
        <v>1.364303910234115E-2</v>
      </c>
      <c r="H29" s="21">
        <f>12065738+23549433</f>
        <v>35615171</v>
      </c>
      <c r="I29" s="21">
        <f t="shared" si="21"/>
        <v>57687900982</v>
      </c>
      <c r="J29" s="23">
        <f t="shared" si="22"/>
        <v>6.1699586881713224E-4</v>
      </c>
      <c r="K29" s="8"/>
    </row>
    <row r="30" spans="1:13" ht="60">
      <c r="A30" s="9"/>
      <c r="B30" s="9" t="s">
        <v>50</v>
      </c>
      <c r="C30" s="18" t="s">
        <v>51</v>
      </c>
      <c r="D30" s="21">
        <v>5000000000</v>
      </c>
      <c r="E30" s="21"/>
      <c r="F30" s="21">
        <f t="shared" si="20"/>
        <v>5000000000</v>
      </c>
      <c r="G30" s="23">
        <f t="shared" si="23"/>
        <v>0</v>
      </c>
      <c r="H30" s="21"/>
      <c r="I30" s="21">
        <f t="shared" si="21"/>
        <v>5000000000</v>
      </c>
      <c r="J30" s="23">
        <f t="shared" si="22"/>
        <v>0</v>
      </c>
      <c r="K30" s="8"/>
    </row>
    <row r="31" spans="1:13" ht="60">
      <c r="A31" s="9"/>
      <c r="B31" s="9" t="s">
        <v>36</v>
      </c>
      <c r="C31" s="18" t="s">
        <v>37</v>
      </c>
      <c r="D31" s="21">
        <v>9500000000</v>
      </c>
      <c r="E31" s="21">
        <f>45000000+873650301+631977086</f>
        <v>1550627387</v>
      </c>
      <c r="F31" s="21">
        <f t="shared" si="20"/>
        <v>7949372613</v>
      </c>
      <c r="G31" s="23">
        <f t="shared" si="23"/>
        <v>0.16322393547368422</v>
      </c>
      <c r="H31" s="21">
        <f>31504276+194379715</f>
        <v>225883991</v>
      </c>
      <c r="I31" s="21">
        <f t="shared" si="21"/>
        <v>9274116009</v>
      </c>
      <c r="J31" s="23">
        <f t="shared" si="22"/>
        <v>2.3777262210526316E-2</v>
      </c>
      <c r="K31" s="8"/>
    </row>
    <row r="32" spans="1:13" ht="60">
      <c r="A32" s="9"/>
      <c r="B32" s="9" t="s">
        <v>38</v>
      </c>
      <c r="C32" s="18" t="s">
        <v>39</v>
      </c>
      <c r="D32" s="21">
        <v>8500000000</v>
      </c>
      <c r="E32" s="21">
        <f>155064160+332898839+34389075</f>
        <v>522352074</v>
      </c>
      <c r="F32" s="21">
        <f t="shared" si="20"/>
        <v>7977647926</v>
      </c>
      <c r="G32" s="23">
        <f t="shared" si="23"/>
        <v>6.1453185176470589E-2</v>
      </c>
      <c r="H32" s="21">
        <f>19181340+37986120</f>
        <v>57167460</v>
      </c>
      <c r="I32" s="21">
        <f t="shared" si="21"/>
        <v>8442832540</v>
      </c>
      <c r="J32" s="23">
        <f t="shared" si="22"/>
        <v>6.7255835294117647E-3</v>
      </c>
      <c r="K32" s="8"/>
    </row>
    <row r="33" spans="1:11" ht="48.75" thickBot="1">
      <c r="A33" s="9"/>
      <c r="B33" s="9" t="s">
        <v>40</v>
      </c>
      <c r="C33" s="26" t="s">
        <v>41</v>
      </c>
      <c r="D33" s="27">
        <v>1500000000</v>
      </c>
      <c r="E33" s="27">
        <f>416500000</f>
        <v>416500000</v>
      </c>
      <c r="F33" s="27">
        <f t="shared" si="20"/>
        <v>1083500000</v>
      </c>
      <c r="G33" s="28">
        <f t="shared" si="23"/>
        <v>0.27766666666666667</v>
      </c>
      <c r="H33" s="27">
        <v>416500000</v>
      </c>
      <c r="I33" s="27">
        <f t="shared" si="21"/>
        <v>1083500000</v>
      </c>
      <c r="J33" s="28">
        <f t="shared" si="22"/>
        <v>0.27766666666666667</v>
      </c>
      <c r="K33" s="8"/>
    </row>
    <row r="34" spans="1:11" ht="13.5" thickBot="1">
      <c r="A34" s="9"/>
      <c r="B34" s="11"/>
      <c r="C34" s="11"/>
      <c r="D34" s="11"/>
      <c r="E34" s="11"/>
      <c r="F34" s="11"/>
      <c r="G34" s="37"/>
      <c r="H34" s="37"/>
      <c r="I34" s="37"/>
      <c r="J34" s="37"/>
      <c r="K34" s="8"/>
    </row>
    <row r="35" spans="1:11" ht="16.5" thickBot="1">
      <c r="A35" s="9"/>
      <c r="B35" s="11"/>
      <c r="C35" s="41" t="s">
        <v>42</v>
      </c>
      <c r="D35" s="42">
        <f>+D24+D8</f>
        <v>129495549221</v>
      </c>
      <c r="E35" s="42">
        <f>+E24+E8</f>
        <v>16865662075.639999</v>
      </c>
      <c r="F35" s="42">
        <f>+F24+F8</f>
        <v>112629887145.36</v>
      </c>
      <c r="G35" s="43">
        <f t="shared" ref="G35" si="24">+E35/D35</f>
        <v>0.1302412490398159</v>
      </c>
      <c r="H35" s="42">
        <f>+H24+H8</f>
        <v>10741047181.950001</v>
      </c>
      <c r="I35" s="42">
        <f>+I24+I8</f>
        <v>118754502039.05</v>
      </c>
      <c r="J35" s="43">
        <f t="shared" ref="J35" si="25">+H35/D35</f>
        <v>8.2945300024320448E-2</v>
      </c>
      <c r="K35" s="44"/>
    </row>
    <row r="36" spans="1:11" ht="13.5" thickBot="1">
      <c r="A36" s="45"/>
      <c r="B36" s="46"/>
      <c r="C36" s="46"/>
      <c r="D36" s="46"/>
      <c r="E36" s="46"/>
      <c r="F36" s="46"/>
      <c r="G36" s="47"/>
      <c r="H36" s="47"/>
      <c r="I36" s="47"/>
      <c r="J36" s="47"/>
      <c r="K36" s="48"/>
    </row>
    <row r="39" spans="1:11">
      <c r="E39" s="49"/>
      <c r="F39" s="49"/>
      <c r="G39" s="49"/>
      <c r="H39" s="49"/>
      <c r="I39" s="49"/>
      <c r="J39" s="49"/>
    </row>
    <row r="40" spans="1:11">
      <c r="E40" s="49"/>
      <c r="F40" s="49"/>
      <c r="G40" s="49"/>
      <c r="H40" s="49"/>
      <c r="I40" s="49"/>
      <c r="J40" s="49"/>
    </row>
    <row r="41" spans="1:11">
      <c r="E41" s="49"/>
      <c r="F41" s="49"/>
      <c r="G41" s="49"/>
      <c r="H41" s="49"/>
      <c r="I41" s="49"/>
      <c r="J41" s="49"/>
    </row>
    <row r="42" spans="1:11">
      <c r="E42" s="49"/>
      <c r="F42" s="49"/>
      <c r="G42" s="49"/>
      <c r="H42" s="49"/>
      <c r="I42" s="49"/>
      <c r="J42" s="49"/>
    </row>
    <row r="43" spans="1:11">
      <c r="E43" s="49"/>
      <c r="F43" s="49"/>
      <c r="G43" s="49"/>
      <c r="H43" s="49"/>
      <c r="I43" s="49"/>
      <c r="J43" s="49"/>
    </row>
    <row r="44" spans="1:11">
      <c r="E44" s="49"/>
      <c r="F44" s="49"/>
      <c r="G44" s="49"/>
      <c r="H44" s="49"/>
      <c r="I44" s="49"/>
      <c r="J44" s="49"/>
    </row>
    <row r="45" spans="1:11">
      <c r="F45" s="49"/>
      <c r="G45" s="49"/>
      <c r="H45" s="49"/>
      <c r="I45" s="49"/>
      <c r="J45" s="49"/>
    </row>
    <row r="46" spans="1:11">
      <c r="F46" s="49"/>
      <c r="G46" s="49"/>
      <c r="H46" s="49"/>
      <c r="I46" s="49"/>
      <c r="J46" s="49"/>
    </row>
    <row r="47" spans="1:11">
      <c r="F47" s="49"/>
      <c r="G47" s="49"/>
      <c r="H47" s="49"/>
      <c r="I47" s="49"/>
      <c r="J47" s="49"/>
    </row>
    <row r="48" spans="1:11">
      <c r="F48" s="49"/>
      <c r="G48" s="49"/>
      <c r="H48" s="49"/>
      <c r="I48" s="49"/>
      <c r="J48" s="49"/>
    </row>
    <row r="49" spans="6:10">
      <c r="F49" s="49"/>
      <c r="G49" s="49"/>
      <c r="H49" s="49"/>
      <c r="I49" s="49"/>
      <c r="J49" s="49"/>
    </row>
    <row r="50" spans="6:10">
      <c r="F50" s="49"/>
      <c r="G50" s="49"/>
      <c r="H50" s="49"/>
      <c r="I50" s="49"/>
      <c r="J50" s="49"/>
    </row>
    <row r="51" spans="6:10">
      <c r="F51" s="49"/>
      <c r="G51" s="49"/>
      <c r="H51" s="49"/>
      <c r="I51" s="49"/>
      <c r="J51" s="49"/>
    </row>
    <row r="52" spans="6:10">
      <c r="F52" s="49"/>
      <c r="G52" s="49"/>
      <c r="H52" s="49"/>
      <c r="I52" s="49"/>
      <c r="J52" s="49"/>
    </row>
    <row r="53" spans="6:10">
      <c r="F53" s="49"/>
      <c r="G53" s="49"/>
      <c r="H53" s="49"/>
      <c r="I53" s="49"/>
      <c r="J53" s="49"/>
    </row>
    <row r="54" spans="6:10">
      <c r="F54" s="49"/>
      <c r="G54" s="49"/>
      <c r="H54" s="49"/>
      <c r="I54" s="49"/>
      <c r="J54" s="49"/>
    </row>
    <row r="55" spans="6:10">
      <c r="F55" s="49"/>
      <c r="G55" s="49"/>
      <c r="H55" s="49"/>
      <c r="I55" s="49"/>
      <c r="J55" s="49"/>
    </row>
    <row r="56" spans="6:10">
      <c r="F56" s="49"/>
      <c r="G56" s="49"/>
      <c r="H56" s="49"/>
      <c r="I56" s="49"/>
      <c r="J56" s="49"/>
    </row>
    <row r="57" spans="6:10">
      <c r="F57" s="49"/>
      <c r="G57" s="49"/>
      <c r="H57" s="49"/>
      <c r="I57" s="49"/>
      <c r="J57" s="49"/>
    </row>
    <row r="58" spans="6:10">
      <c r="F58" s="49"/>
      <c r="G58" s="49"/>
      <c r="H58" s="49"/>
      <c r="I58" s="49"/>
      <c r="J58" s="49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ABRIL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2018-07-02T22:20:36Z</dcterms:modified>
</cp:coreProperties>
</file>