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9210"/>
  </bookViews>
  <sheets>
    <sheet name="EJEC MARZO 2017" sheetId="4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4"/>
  <c r="E41"/>
  <c r="J33"/>
  <c r="I33"/>
  <c r="E33"/>
  <c r="G33" s="1"/>
  <c r="J32"/>
  <c r="I32"/>
  <c r="E32"/>
  <c r="G32" s="1"/>
  <c r="J31"/>
  <c r="I31"/>
  <c r="E31"/>
  <c r="G31" s="1"/>
  <c r="J30"/>
  <c r="I30"/>
  <c r="G30"/>
  <c r="F30"/>
  <c r="J29"/>
  <c r="I29"/>
  <c r="E29"/>
  <c r="G29" s="1"/>
  <c r="J28"/>
  <c r="I28"/>
  <c r="G28"/>
  <c r="F28"/>
  <c r="I27"/>
  <c r="F27"/>
  <c r="I26"/>
  <c r="F26"/>
  <c r="I25"/>
  <c r="F25"/>
  <c r="H24"/>
  <c r="D24"/>
  <c r="J24" s="1"/>
  <c r="J22"/>
  <c r="I22"/>
  <c r="G22"/>
  <c r="F22"/>
  <c r="H20"/>
  <c r="J20" s="1"/>
  <c r="G20"/>
  <c r="F20"/>
  <c r="E20"/>
  <c r="M20" s="1"/>
  <c r="J19"/>
  <c r="I19"/>
  <c r="G19"/>
  <c r="F19"/>
  <c r="H17"/>
  <c r="J17" s="1"/>
  <c r="E17"/>
  <c r="F17" s="1"/>
  <c r="J16"/>
  <c r="I16"/>
  <c r="E16"/>
  <c r="G16" s="1"/>
  <c r="J15"/>
  <c r="I15"/>
  <c r="H15"/>
  <c r="E15"/>
  <c r="J14"/>
  <c r="I14"/>
  <c r="G14"/>
  <c r="F14"/>
  <c r="J13"/>
  <c r="I13"/>
  <c r="G13"/>
  <c r="F13"/>
  <c r="H12"/>
  <c r="J12" s="1"/>
  <c r="G12"/>
  <c r="E12"/>
  <c r="F12" s="1"/>
  <c r="H11"/>
  <c r="J11" s="1"/>
  <c r="E11"/>
  <c r="M11" s="1"/>
  <c r="H10"/>
  <c r="J10" s="1"/>
  <c r="E10"/>
  <c r="D9"/>
  <c r="D8" s="1"/>
  <c r="M10" l="1"/>
  <c r="F10"/>
  <c r="G10"/>
  <c r="I24"/>
  <c r="F11"/>
  <c r="F32"/>
  <c r="G11"/>
  <c r="M12"/>
  <c r="E9"/>
  <c r="E8" s="1"/>
  <c r="I17"/>
  <c r="I20"/>
  <c r="D35"/>
  <c r="E24"/>
  <c r="G24" s="1"/>
  <c r="F31"/>
  <c r="F33"/>
  <c r="H9"/>
  <c r="I10"/>
  <c r="I11"/>
  <c r="I12"/>
  <c r="G15"/>
  <c r="M15"/>
  <c r="F16"/>
  <c r="M16"/>
  <c r="G17"/>
  <c r="M17"/>
  <c r="F29"/>
  <c r="F15"/>
  <c r="G8" l="1"/>
  <c r="E35"/>
  <c r="E43" s="1"/>
  <c r="G9"/>
  <c r="F9"/>
  <c r="F8" s="1"/>
  <c r="F24"/>
  <c r="F35" s="1"/>
  <c r="I9"/>
  <c r="I8" s="1"/>
  <c r="I35" s="1"/>
  <c r="H8"/>
  <c r="J9"/>
  <c r="G35" l="1"/>
  <c r="J8"/>
  <c r="H35"/>
  <c r="H43" l="1"/>
  <c r="J35"/>
</calcChain>
</file>

<file path=xl/sharedStrings.xml><?xml version="1.0" encoding="utf-8"?>
<sst xmlns="http://schemas.openxmlformats.org/spreadsheetml/2006/main" count="56" uniqueCount="53">
  <si>
    <t>INFORME DE EJECUCION A:</t>
  </si>
  <si>
    <t>DESCRIPCION</t>
  </si>
  <si>
    <t>% EJECUCION</t>
  </si>
  <si>
    <t>APR. VIGENTE</t>
  </si>
  <si>
    <t>COMPROMETIDO</t>
  </si>
  <si>
    <t>SALDO X COMPROMETER</t>
  </si>
  <si>
    <t>PAGADO</t>
  </si>
  <si>
    <t>SALDO X PAGAR</t>
  </si>
  <si>
    <t>% PAGOS</t>
  </si>
  <si>
    <t>FUNCIONAMIENTO</t>
  </si>
  <si>
    <t>GASTOS DE PERSONAL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</si>
  <si>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</si>
  <si>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</si>
  <si>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</si>
  <si>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</si>
  <si>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</si>
  <si>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</si>
  <si>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</si>
  <si>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 - CSF</t>
  </si>
  <si>
    <t>OTROS GASTOS PERSONALES - DISTRIBUCION PREVIO CONCEPTO DGPPN - SSF</t>
  </si>
  <si>
    <t>A-1-0-1-9</t>
  </si>
  <si>
    <t>HORAS EXTRAS, DIAS FESTIVOS E INDEMNIZACION POR VACACIONES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</si>
  <si>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</si>
  <si>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</si>
  <si>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</si>
  <si>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</si>
  <si>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</si>
  <si>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</si>
  <si>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</si>
  <si>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</si>
  <si>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</si>
  <si>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</si>
  <si>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INVERSION</t>
  </si>
  <si>
    <t>C-0212-1000-1</t>
  </si>
  <si>
    <t>IMPLEMENTACION DE ACTIVIDADES DE DESARROLLO ECONOMICO DE FAMILIAS, COMUNIDADES Y TERRITORIOS AFECTADOS POR LA PRESENCIA DE CULTIVOS DE USO ILICITO Y CONFLICTO ARMADO</t>
  </si>
  <si>
    <t>C-0212-1000-3</t>
  </si>
  <si>
    <t>IMPLEMENTACION DE ACTIVIDADES DE FORTALECIMIENTO INSTITUCIONAL, SOCIAL Y COMUNITARIO EN ZONAS AFECTADAS POR EL CONFLICTO ARMADO Y POR LOS CULTIVOS DE USO ILICITO</t>
  </si>
  <si>
    <t>C-0212-1000-4</t>
  </si>
  <si>
    <t>IMPLEMENTACION DE OBRAS DE PEQUEÑA Y MEDIANA INFRAESTRUCTURA PARA EL DESARROLLO DE LOS TERRITORIOS AFECTADOS POR EL CONFLICTO ARMADO Y CULTIVOS DE USO ILICITO</t>
  </si>
  <si>
    <t>C-0299-1000-1</t>
  </si>
  <si>
    <t>FORTALECIMIENTO TECNOLOGICO DE LA ENTIDAD EN LOS TERRITORIOS AFECTADOS POR EL CONFLICTO ARMADO Y CULTIVOS DE USO ILICITO</t>
  </si>
  <si>
    <t>TOTAL PRESUPUESTO NACION</t>
  </si>
  <si>
    <t>AGENCIA DE RENOVACION DEL TERRITORIO - ART</t>
  </si>
  <si>
    <t>VIGENCIA 2017</t>
  </si>
  <si>
    <t>C-111-1000-2</t>
  </si>
  <si>
    <t>IMPLEMENTACIÓN DE OBRAS DE PEQUEÑA Y MEDIANA INFRAESTRUCTURA PARA GENERAR CONFIANZA EN LAS ZONAS PRIORIZADAS POR LA POLÍTICA NACIONAL DE CONSOLIDACIÓN Y RECONSTRUCCIÓN TERRITORIAL</t>
  </si>
  <si>
    <t>C-320-1507-3</t>
  </si>
  <si>
    <t>IMPLEMENTACIÓN DE ACTIVIDADES DE ERRADICACIÓN Y POSTERRADICACION DE CULTIVOS ILICITOS Y ACCIONES DE RESPUESTA RAPIDA  EN LAS ZONAS FOCALIZADAS DEL TERRITORIO NACIONAL</t>
  </si>
  <si>
    <t>C-520-1000-5</t>
  </si>
  <si>
    <t>IMPLEMENTACIÓN DE PROYECTOS DE FORTALECIMIENTO COMUNITARIO Y BIENESTAR SOCIAL EN EL MARCO DEL PROGRAMA DE RESPUESTA RÁPIDA A NIVEL NACIONAL</t>
  </si>
  <si>
    <t>C-0212-1000-2</t>
  </si>
  <si>
    <t>IMPLEMENTACION DE ACTIVIDADES PARA ESTRUCTURAR Y COFINANCIAR PROYECTOS ESTRATEGICOS EN ZONAS AFECTADAS POR CULTIVOS DE USO ILICITO Y POR EL CONFLICTO ARMADO</t>
  </si>
  <si>
    <t xml:space="preserve"> MARZO DE 2017</t>
  </si>
</sst>
</file>

<file path=xl/styles.xml><?xml version="1.0" encoding="utf-8"?>
<styleSheet xmlns="http://schemas.openxmlformats.org/spreadsheetml/2006/main">
  <numFmts count="1">
    <numFmt numFmtId="164" formatCode="_ * #,##0.00_ ;_ * \-#,##0.00_ ;_ * &quot;-&quot;??_ ;_ @_ "/>
  </numFmts>
  <fonts count="11">
    <font>
      <sz val="10"/>
      <name val="Arial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0" xfId="0" applyFont="1"/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7" fontId="5" fillId="0" borderId="0" xfId="0" quotePrefix="1" applyNumberFormat="1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7" fillId="5" borderId="4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0" borderId="4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vertical="center"/>
    </xf>
    <xf numFmtId="0" fontId="9" fillId="0" borderId="7" xfId="0" applyFont="1" applyFill="1" applyBorder="1" applyAlignment="1">
      <alignment wrapText="1"/>
    </xf>
    <xf numFmtId="3" fontId="9" fillId="3" borderId="7" xfId="2" applyNumberFormat="1" applyFont="1" applyFill="1" applyBorder="1" applyAlignment="1">
      <alignment vertical="center"/>
    </xf>
    <xf numFmtId="10" fontId="9" fillId="3" borderId="7" xfId="3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wrapText="1"/>
    </xf>
    <xf numFmtId="3" fontId="10" fillId="0" borderId="7" xfId="2" applyNumberFormat="1" applyFont="1" applyFill="1" applyBorder="1" applyAlignment="1">
      <alignment vertical="center"/>
    </xf>
    <xf numFmtId="3" fontId="10" fillId="0" borderId="9" xfId="0" applyNumberFormat="1" applyFont="1" applyFill="1" applyBorder="1"/>
    <xf numFmtId="10" fontId="10" fillId="0" borderId="7" xfId="3" applyNumberFormat="1" applyFont="1" applyFill="1" applyBorder="1" applyAlignment="1">
      <alignment vertical="center"/>
    </xf>
    <xf numFmtId="3" fontId="10" fillId="0" borderId="8" xfId="0" applyNumberFormat="1" applyFont="1" applyFill="1" applyBorder="1"/>
    <xf numFmtId="3" fontId="3" fillId="0" borderId="0" xfId="0" applyNumberFormat="1" applyFont="1"/>
    <xf numFmtId="0" fontId="10" fillId="0" borderId="10" xfId="0" applyFont="1" applyFill="1" applyBorder="1" applyAlignment="1">
      <alignment wrapText="1"/>
    </xf>
    <xf numFmtId="3" fontId="10" fillId="0" borderId="10" xfId="2" applyNumberFormat="1" applyFont="1" applyFill="1" applyBorder="1" applyAlignment="1">
      <alignment vertical="center"/>
    </xf>
    <xf numFmtId="10" fontId="10" fillId="0" borderId="10" xfId="3" applyNumberFormat="1" applyFont="1" applyFill="1" applyBorder="1" applyAlignment="1">
      <alignment vertical="center"/>
    </xf>
    <xf numFmtId="3" fontId="10" fillId="0" borderId="12" xfId="0" applyNumberFormat="1" applyFont="1" applyFill="1" applyBorder="1"/>
    <xf numFmtId="0" fontId="10" fillId="0" borderId="4" xfId="0" applyFont="1" applyFill="1" applyBorder="1"/>
    <xf numFmtId="0" fontId="10" fillId="0" borderId="0" xfId="0" applyFont="1" applyFill="1" applyBorder="1"/>
    <xf numFmtId="0" fontId="9" fillId="0" borderId="13" xfId="0" applyFont="1" applyFill="1" applyBorder="1"/>
    <xf numFmtId="3" fontId="9" fillId="0" borderId="14" xfId="2" applyNumberFormat="1" applyFont="1" applyFill="1" applyBorder="1" applyAlignment="1">
      <alignment vertical="center"/>
    </xf>
    <xf numFmtId="3" fontId="9" fillId="0" borderId="15" xfId="0" applyNumberFormat="1" applyFont="1" applyFill="1" applyBorder="1"/>
    <xf numFmtId="10" fontId="9" fillId="0" borderId="14" xfId="3" applyNumberFormat="1" applyFont="1" applyFill="1" applyBorder="1" applyAlignment="1">
      <alignment vertical="center"/>
    </xf>
    <xf numFmtId="3" fontId="9" fillId="0" borderId="13" xfId="0" applyNumberFormat="1" applyFont="1" applyFill="1" applyBorder="1"/>
    <xf numFmtId="10" fontId="3" fillId="0" borderId="0" xfId="3" applyNumberFormat="1" applyFont="1" applyBorder="1"/>
    <xf numFmtId="0" fontId="9" fillId="0" borderId="13" xfId="0" applyFont="1" applyFill="1" applyBorder="1" applyAlignment="1">
      <alignment horizontal="center"/>
    </xf>
    <xf numFmtId="0" fontId="7" fillId="4" borderId="13" xfId="0" applyFont="1" applyFill="1" applyBorder="1"/>
    <xf numFmtId="3" fontId="7" fillId="4" borderId="13" xfId="0" applyNumberFormat="1" applyFont="1" applyFill="1" applyBorder="1"/>
    <xf numFmtId="10" fontId="7" fillId="4" borderId="14" xfId="3" applyNumberFormat="1" applyFont="1" applyFill="1" applyBorder="1" applyAlignment="1">
      <alignment vertical="center"/>
    </xf>
    <xf numFmtId="0" fontId="4" fillId="0" borderId="5" xfId="0" applyFont="1" applyBorder="1"/>
    <xf numFmtId="0" fontId="3" fillId="0" borderId="12" xfId="0" applyFont="1" applyBorder="1"/>
    <xf numFmtId="0" fontId="3" fillId="0" borderId="11" xfId="0" applyFont="1" applyBorder="1"/>
    <xf numFmtId="10" fontId="3" fillId="0" borderId="11" xfId="3" applyNumberFormat="1" applyFont="1" applyBorder="1"/>
    <xf numFmtId="0" fontId="3" fillId="0" borderId="16" xfId="0" applyFont="1" applyBorder="1"/>
    <xf numFmtId="164" fontId="3" fillId="0" borderId="0" xfId="1" applyFont="1"/>
    <xf numFmtId="10" fontId="3" fillId="0" borderId="0" xfId="3" applyNumberFormat="1" applyFont="1"/>
  </cellXfs>
  <cellStyles count="4">
    <cellStyle name="Millares" xfId="1" builtinId="3"/>
    <cellStyle name="Normal" xfId="0" builtinId="0"/>
    <cellStyle name="Normal 5" xfId="2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tabSelected="1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2.75"/>
  <cols>
    <col min="1" max="1" width="1.5703125" style="4" customWidth="1"/>
    <col min="2" max="2" width="14.5703125" style="4" bestFit="1" customWidth="1"/>
    <col min="3" max="3" width="38" style="4" bestFit="1" customWidth="1"/>
    <col min="4" max="4" width="20.7109375" style="4" bestFit="1" customWidth="1"/>
    <col min="5" max="5" width="19.28515625" style="4" bestFit="1" customWidth="1"/>
    <col min="6" max="6" width="20.28515625" style="4" bestFit="1" customWidth="1"/>
    <col min="7" max="7" width="11.140625" style="59" bestFit="1" customWidth="1"/>
    <col min="8" max="8" width="17.85546875" style="59" bestFit="1" customWidth="1"/>
    <col min="9" max="9" width="20.7109375" style="59" bestFit="1" customWidth="1"/>
    <col min="10" max="10" width="9" style="59" bestFit="1" customWidth="1"/>
    <col min="11" max="11" width="1.5703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3" ht="31.5" customHeight="1">
      <c r="A1" s="1" t="s">
        <v>42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3" ht="1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3" ht="15" customHeight="1">
      <c r="A3" s="8"/>
      <c r="B3" s="9"/>
      <c r="C3" s="10" t="s">
        <v>0</v>
      </c>
      <c r="D3" s="11" t="s">
        <v>52</v>
      </c>
      <c r="E3" s="12"/>
      <c r="F3" s="12"/>
      <c r="G3" s="9"/>
      <c r="H3" s="9"/>
      <c r="I3" s="9"/>
      <c r="J3" s="9"/>
      <c r="K3" s="13"/>
    </row>
    <row r="4" spans="1:13" ht="10.5" customHeight="1">
      <c r="A4" s="14"/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3" ht="21.75" customHeight="1">
      <c r="A5" s="17"/>
      <c r="B5" s="18" t="s">
        <v>43</v>
      </c>
      <c r="C5" s="19"/>
      <c r="D5" s="20"/>
      <c r="E5" s="20"/>
      <c r="F5" s="20"/>
      <c r="G5" s="15"/>
      <c r="H5" s="15"/>
      <c r="I5" s="15"/>
      <c r="J5" s="15"/>
      <c r="K5" s="16"/>
    </row>
    <row r="6" spans="1:13" ht="5.25" customHeight="1" thickBot="1">
      <c r="A6" s="17"/>
      <c r="B6" s="21"/>
      <c r="C6" s="21"/>
      <c r="D6" s="21"/>
      <c r="E6" s="21"/>
      <c r="F6" s="21"/>
      <c r="G6" s="21"/>
      <c r="H6" s="21"/>
      <c r="I6" s="21"/>
      <c r="J6" s="21"/>
      <c r="K6" s="16"/>
    </row>
    <row r="7" spans="1:13" ht="13.5" thickBot="1">
      <c r="A7" s="17"/>
      <c r="B7" s="22"/>
      <c r="C7" s="23" t="s">
        <v>1</v>
      </c>
      <c r="D7" s="24" t="s">
        <v>3</v>
      </c>
      <c r="E7" s="24" t="s">
        <v>4</v>
      </c>
      <c r="F7" s="24" t="s">
        <v>5</v>
      </c>
      <c r="G7" s="24" t="s">
        <v>2</v>
      </c>
      <c r="H7" s="24" t="s">
        <v>6</v>
      </c>
      <c r="I7" s="24" t="s">
        <v>7</v>
      </c>
      <c r="J7" s="24" t="s">
        <v>8</v>
      </c>
      <c r="K7" s="16"/>
    </row>
    <row r="8" spans="1:13">
      <c r="A8" s="17"/>
      <c r="B8" s="22"/>
      <c r="C8" s="25" t="s">
        <v>9</v>
      </c>
      <c r="D8" s="26">
        <f>+D9+D19+D20+D22</f>
        <v>41625709048</v>
      </c>
      <c r="E8" s="26">
        <f>+E9+E19+E20+E22</f>
        <v>10795879935.549999</v>
      </c>
      <c r="F8" s="26">
        <f>+F9+F19+F20+F22</f>
        <v>30829829112.450001</v>
      </c>
      <c r="G8" s="27">
        <f t="shared" ref="G8:G17" si="0">+E8/D8</f>
        <v>0.25935606101270031</v>
      </c>
      <c r="H8" s="26">
        <f>+H9+H19+H20+H22</f>
        <v>6307842404.8900003</v>
      </c>
      <c r="I8" s="26">
        <f>+I9+I19+I20+I22</f>
        <v>35317866643.110001</v>
      </c>
      <c r="J8" s="27">
        <f t="shared" ref="J8:J9" si="1">+H8/D8</f>
        <v>0.15153717616236195</v>
      </c>
      <c r="K8" s="16"/>
    </row>
    <row r="9" spans="1:13">
      <c r="A9" s="17"/>
      <c r="B9" s="22"/>
      <c r="C9" s="28" t="s">
        <v>10</v>
      </c>
      <c r="D9" s="29">
        <f>SUM(D10:D17)</f>
        <v>33498863108</v>
      </c>
      <c r="E9" s="29">
        <f>SUM(E10:E17)</f>
        <v>6307950166</v>
      </c>
      <c r="F9" s="29">
        <f>SUM(F10:F17)</f>
        <v>27190912942</v>
      </c>
      <c r="G9" s="30">
        <f t="shared" si="0"/>
        <v>0.18830341034748646</v>
      </c>
      <c r="H9" s="29">
        <f>SUM(H10:H17)</f>
        <v>5415211833</v>
      </c>
      <c r="I9" s="29">
        <f>SUM(I10:I17)</f>
        <v>28083651275</v>
      </c>
      <c r="J9" s="30">
        <f t="shared" si="1"/>
        <v>0.16165360046821323</v>
      </c>
      <c r="K9" s="16"/>
    </row>
    <row r="10" spans="1:13">
      <c r="A10" s="17"/>
      <c r="B10" s="17" t="s">
        <v>11</v>
      </c>
      <c r="C10" s="31" t="s">
        <v>12</v>
      </c>
      <c r="D10" s="32">
        <v>16148801980</v>
      </c>
      <c r="E10" s="32">
        <f>1170459487+1278383883+1336249960</f>
        <v>3785093330</v>
      </c>
      <c r="F10" s="33">
        <f>+D10-E10</f>
        <v>12363708650</v>
      </c>
      <c r="G10" s="34">
        <f t="shared" si="0"/>
        <v>0.23438849115171329</v>
      </c>
      <c r="H10" s="32">
        <f>1170459487+1278383883+1336249960</f>
        <v>3785093330</v>
      </c>
      <c r="I10" s="35">
        <f>+D10-H10</f>
        <v>12363708650</v>
      </c>
      <c r="J10" s="34">
        <f>+H10/D10</f>
        <v>0.23438849115171329</v>
      </c>
      <c r="K10" s="16"/>
      <c r="M10" s="36">
        <f>+E10-H10</f>
        <v>0</v>
      </c>
    </row>
    <row r="11" spans="1:13">
      <c r="A11" s="17"/>
      <c r="B11" s="17" t="s">
        <v>13</v>
      </c>
      <c r="C11" s="31" t="s">
        <v>14</v>
      </c>
      <c r="D11" s="32">
        <v>1654012468</v>
      </c>
      <c r="E11" s="32">
        <f>80895342+105733163+138077498</f>
        <v>324706003</v>
      </c>
      <c r="F11" s="33">
        <f t="shared" ref="F11:F17" si="2">+D11-E11</f>
        <v>1329306465</v>
      </c>
      <c r="G11" s="34">
        <f t="shared" si="0"/>
        <v>0.19631412052935021</v>
      </c>
      <c r="H11" s="32">
        <f>80895342+105733163+138077498</f>
        <v>324706003</v>
      </c>
      <c r="I11" s="35">
        <f t="shared" ref="I11:I17" si="3">+D11-H11</f>
        <v>1329306465</v>
      </c>
      <c r="J11" s="34">
        <f t="shared" ref="J11:J17" si="4">+H11/D11</f>
        <v>0.19631412052935021</v>
      </c>
      <c r="K11" s="16"/>
      <c r="M11" s="36">
        <f t="shared" ref="M11:M17" si="5">+E11-H11</f>
        <v>0</v>
      </c>
    </row>
    <row r="12" spans="1:13">
      <c r="A12" s="17"/>
      <c r="B12" s="17" t="s">
        <v>15</v>
      </c>
      <c r="C12" s="31" t="s">
        <v>16</v>
      </c>
      <c r="D12" s="32">
        <v>3941564254</v>
      </c>
      <c r="E12" s="32">
        <f>27500477+6954757+84014912</f>
        <v>118470146</v>
      </c>
      <c r="F12" s="33">
        <f t="shared" si="2"/>
        <v>3823094108</v>
      </c>
      <c r="G12" s="34">
        <f t="shared" si="0"/>
        <v>3.0056631927228756E-2</v>
      </c>
      <c r="H12" s="32">
        <f>27500477+6954757+84014912</f>
        <v>118470146</v>
      </c>
      <c r="I12" s="35">
        <f t="shared" si="3"/>
        <v>3823094108</v>
      </c>
      <c r="J12" s="34">
        <f t="shared" si="4"/>
        <v>3.0056631927228756E-2</v>
      </c>
      <c r="K12" s="16"/>
      <c r="M12" s="36">
        <f t="shared" si="5"/>
        <v>0</v>
      </c>
    </row>
    <row r="13" spans="1:13" ht="24">
      <c r="A13" s="17"/>
      <c r="B13" s="17" t="s">
        <v>17</v>
      </c>
      <c r="C13" s="31" t="s">
        <v>18</v>
      </c>
      <c r="D13" s="32">
        <v>2053000000</v>
      </c>
      <c r="E13" s="32">
        <v>0</v>
      </c>
      <c r="F13" s="33">
        <f t="shared" si="2"/>
        <v>2053000000</v>
      </c>
      <c r="G13" s="34">
        <f t="shared" si="0"/>
        <v>0</v>
      </c>
      <c r="H13" s="32"/>
      <c r="I13" s="35">
        <f t="shared" si="3"/>
        <v>2053000000</v>
      </c>
      <c r="J13" s="34">
        <f t="shared" si="4"/>
        <v>0</v>
      </c>
      <c r="K13" s="16"/>
      <c r="M13" s="36"/>
    </row>
    <row r="14" spans="1:13" ht="24">
      <c r="A14" s="17"/>
      <c r="B14" s="17" t="s">
        <v>17</v>
      </c>
      <c r="C14" s="31" t="s">
        <v>19</v>
      </c>
      <c r="D14" s="32">
        <v>1139000000</v>
      </c>
      <c r="E14" s="32">
        <v>0</v>
      </c>
      <c r="F14" s="33">
        <f t="shared" si="2"/>
        <v>1139000000</v>
      </c>
      <c r="G14" s="34">
        <f t="shared" si="0"/>
        <v>0</v>
      </c>
      <c r="H14" s="32"/>
      <c r="I14" s="35">
        <f t="shared" si="3"/>
        <v>1139000000</v>
      </c>
      <c r="J14" s="34">
        <f t="shared" si="4"/>
        <v>0</v>
      </c>
      <c r="K14" s="16"/>
      <c r="M14" s="36"/>
    </row>
    <row r="15" spans="1:13" ht="24">
      <c r="A15" s="17"/>
      <c r="B15" s="17" t="s">
        <v>20</v>
      </c>
      <c r="C15" s="31" t="s">
        <v>21</v>
      </c>
      <c r="D15" s="32">
        <v>185000000</v>
      </c>
      <c r="E15" s="32">
        <f>1989072+3020639</f>
        <v>5009711</v>
      </c>
      <c r="F15" s="33">
        <f t="shared" si="2"/>
        <v>179990289</v>
      </c>
      <c r="G15" s="34">
        <f t="shared" si="0"/>
        <v>2.707951891891892E-2</v>
      </c>
      <c r="H15" s="32">
        <f>1989072+3020639</f>
        <v>5009711</v>
      </c>
      <c r="I15" s="35">
        <f t="shared" si="3"/>
        <v>179990289</v>
      </c>
      <c r="J15" s="34">
        <f t="shared" si="4"/>
        <v>2.707951891891892E-2</v>
      </c>
      <c r="K15" s="16"/>
      <c r="M15" s="36">
        <f t="shared" si="5"/>
        <v>0</v>
      </c>
    </row>
    <row r="16" spans="1:13">
      <c r="A16" s="17"/>
      <c r="B16" s="17" t="s">
        <v>22</v>
      </c>
      <c r="C16" s="31" t="s">
        <v>23</v>
      </c>
      <c r="D16" s="32">
        <v>1349162250</v>
      </c>
      <c r="E16" s="32">
        <f>701788333+266000000</f>
        <v>967788333</v>
      </c>
      <c r="F16" s="33">
        <f t="shared" si="2"/>
        <v>381373917</v>
      </c>
      <c r="G16" s="34">
        <f t="shared" si="0"/>
        <v>0.71732538692066128</v>
      </c>
      <c r="H16" s="32">
        <v>75050000</v>
      </c>
      <c r="I16" s="35">
        <f t="shared" si="3"/>
        <v>1274112250</v>
      </c>
      <c r="J16" s="34">
        <f t="shared" si="4"/>
        <v>5.5627112306173704E-2</v>
      </c>
      <c r="K16" s="16"/>
      <c r="M16" s="36">
        <f t="shared" si="5"/>
        <v>892738333</v>
      </c>
    </row>
    <row r="17" spans="1:13" ht="24.75" thickBot="1">
      <c r="A17" s="17"/>
      <c r="B17" s="17" t="s">
        <v>24</v>
      </c>
      <c r="C17" s="37" t="s">
        <v>25</v>
      </c>
      <c r="D17" s="38">
        <v>7028322156</v>
      </c>
      <c r="E17" s="38">
        <f>485116954+500089984+121675705</f>
        <v>1106882643</v>
      </c>
      <c r="F17" s="38">
        <f t="shared" si="2"/>
        <v>5921439513</v>
      </c>
      <c r="G17" s="39">
        <f t="shared" si="0"/>
        <v>0.15748888830530722</v>
      </c>
      <c r="H17" s="38">
        <f>103424354+881782584+121675705</f>
        <v>1106882643</v>
      </c>
      <c r="I17" s="40">
        <f t="shared" si="3"/>
        <v>5921439513</v>
      </c>
      <c r="J17" s="39">
        <f t="shared" si="4"/>
        <v>0.15748888830530722</v>
      </c>
      <c r="K17" s="16"/>
      <c r="M17" s="36">
        <f t="shared" si="5"/>
        <v>0</v>
      </c>
    </row>
    <row r="18" spans="1:13" ht="13.5" thickBot="1">
      <c r="A18" s="41"/>
      <c r="B18" s="22"/>
      <c r="C18" s="42"/>
      <c r="D18" s="21"/>
      <c r="E18" s="21"/>
      <c r="F18" s="21"/>
      <c r="G18" s="21"/>
      <c r="H18" s="21"/>
      <c r="I18" s="21"/>
      <c r="J18" s="21"/>
      <c r="K18" s="16"/>
    </row>
    <row r="19" spans="1:13" ht="13.5" thickBot="1">
      <c r="A19" s="17"/>
      <c r="B19" s="22" t="s">
        <v>26</v>
      </c>
      <c r="C19" s="43" t="s">
        <v>27</v>
      </c>
      <c r="D19" s="44">
        <v>50000000</v>
      </c>
      <c r="E19" s="44">
        <v>294000</v>
      </c>
      <c r="F19" s="45">
        <f t="shared" ref="F19" si="6">+D19-E19</f>
        <v>49706000</v>
      </c>
      <c r="G19" s="46">
        <f t="shared" ref="G19" si="7">+E19/D19</f>
        <v>5.8799999999999998E-3</v>
      </c>
      <c r="H19" s="44">
        <v>294000</v>
      </c>
      <c r="I19" s="47">
        <f t="shared" ref="I19" si="8">+D19-H19</f>
        <v>49706000</v>
      </c>
      <c r="J19" s="46">
        <f t="shared" ref="J19" si="9">+H19/D19</f>
        <v>5.8799999999999998E-3</v>
      </c>
      <c r="K19" s="16"/>
    </row>
    <row r="20" spans="1:13" ht="13.5" thickBot="1">
      <c r="A20" s="17"/>
      <c r="B20" s="22" t="s">
        <v>28</v>
      </c>
      <c r="C20" s="43" t="s">
        <v>29</v>
      </c>
      <c r="D20" s="44">
        <v>7743845940</v>
      </c>
      <c r="E20" s="44">
        <f>768938662.33+3035970628.68+682726478.54</f>
        <v>4487635769.5499992</v>
      </c>
      <c r="F20" s="45">
        <f t="shared" ref="F20" si="10">+D20-E20</f>
        <v>3256210170.4500008</v>
      </c>
      <c r="G20" s="46">
        <f t="shared" ref="G20" si="11">+E20/D20</f>
        <v>0.57950994949029155</v>
      </c>
      <c r="H20" s="44">
        <f>209875452.52+339572591.44+342888527.93</f>
        <v>892336571.8900001</v>
      </c>
      <c r="I20" s="47">
        <f t="shared" ref="I20" si="12">+D20-H20</f>
        <v>6851509368.1099997</v>
      </c>
      <c r="J20" s="46">
        <f t="shared" ref="J20" si="13">+H20/D20</f>
        <v>0.11523170512480523</v>
      </c>
      <c r="K20" s="16"/>
      <c r="M20" s="36">
        <f t="shared" ref="M20" si="14">+E20-H20</f>
        <v>3595299197.6599989</v>
      </c>
    </row>
    <row r="21" spans="1:13" ht="13.5" thickBot="1">
      <c r="A21" s="17"/>
      <c r="B21" s="22"/>
      <c r="C21" s="21"/>
      <c r="D21" s="21"/>
      <c r="E21" s="21"/>
      <c r="F21" s="21"/>
      <c r="G21" s="48"/>
      <c r="H21" s="48"/>
      <c r="I21" s="48"/>
      <c r="J21" s="48"/>
      <c r="K21" s="16"/>
    </row>
    <row r="22" spans="1:13" ht="13.5" thickBot="1">
      <c r="A22" s="17"/>
      <c r="B22" s="22" t="s">
        <v>30</v>
      </c>
      <c r="C22" s="43" t="s">
        <v>31</v>
      </c>
      <c r="D22" s="44">
        <v>333000000</v>
      </c>
      <c r="E22" s="44"/>
      <c r="F22" s="45">
        <f t="shared" ref="F22" si="15">+D22-E22</f>
        <v>333000000</v>
      </c>
      <c r="G22" s="46">
        <f t="shared" ref="G22" si="16">+E22/D22</f>
        <v>0</v>
      </c>
      <c r="H22" s="44"/>
      <c r="I22" s="47">
        <f t="shared" ref="I22" si="17">+D22-H22</f>
        <v>333000000</v>
      </c>
      <c r="J22" s="46">
        <f t="shared" ref="J22" si="18">+H22/D22</f>
        <v>0</v>
      </c>
      <c r="K22" s="16"/>
    </row>
    <row r="23" spans="1:13" ht="13.5" thickBot="1">
      <c r="A23" s="17"/>
      <c r="B23" s="22"/>
      <c r="C23" s="21"/>
      <c r="D23" s="21"/>
      <c r="E23" s="21"/>
      <c r="F23" s="21"/>
      <c r="G23" s="48"/>
      <c r="H23" s="48"/>
      <c r="I23" s="48"/>
      <c r="J23" s="48"/>
      <c r="K23" s="16"/>
    </row>
    <row r="24" spans="1:13" ht="13.5" thickBot="1">
      <c r="A24" s="17"/>
      <c r="B24" s="22"/>
      <c r="C24" s="49" t="s">
        <v>32</v>
      </c>
      <c r="D24" s="44">
        <f t="shared" ref="D24:F24" si="19">SUM(D25:D33)</f>
        <v>87869840173</v>
      </c>
      <c r="E24" s="44">
        <f t="shared" si="19"/>
        <v>2437520413</v>
      </c>
      <c r="F24" s="44">
        <f t="shared" si="19"/>
        <v>85432319760</v>
      </c>
      <c r="G24" s="46">
        <f>+E24/D24</f>
        <v>2.7740125715501E-2</v>
      </c>
      <c r="H24" s="44">
        <f t="shared" ref="H24:I24" si="20">SUM(H25:H33)</f>
        <v>62751354</v>
      </c>
      <c r="I24" s="44">
        <f t="shared" si="20"/>
        <v>87807088819</v>
      </c>
      <c r="J24" s="46">
        <f t="shared" ref="J24" si="21">+H24/D24</f>
        <v>7.141398445297477E-4</v>
      </c>
      <c r="K24" s="16"/>
    </row>
    <row r="25" spans="1:13" ht="60">
      <c r="A25" s="17"/>
      <c r="B25" s="17" t="s">
        <v>44</v>
      </c>
      <c r="C25" s="31" t="s">
        <v>45</v>
      </c>
      <c r="D25" s="32">
        <v>0</v>
      </c>
      <c r="E25" s="32"/>
      <c r="F25" s="32">
        <f t="shared" ref="F25:F33" si="22">+D25-E25</f>
        <v>0</v>
      </c>
      <c r="G25" s="34">
        <v>0</v>
      </c>
      <c r="H25" s="32"/>
      <c r="I25" s="32">
        <f t="shared" ref="I25:I33" si="23">+D25-H25</f>
        <v>0</v>
      </c>
      <c r="J25" s="34">
        <v>0</v>
      </c>
      <c r="K25" s="16"/>
    </row>
    <row r="26" spans="1:13" ht="60">
      <c r="A26" s="17"/>
      <c r="B26" s="17" t="s">
        <v>46</v>
      </c>
      <c r="C26" s="31" t="s">
        <v>47</v>
      </c>
      <c r="D26" s="32">
        <v>0</v>
      </c>
      <c r="E26" s="32"/>
      <c r="F26" s="32">
        <f t="shared" si="22"/>
        <v>0</v>
      </c>
      <c r="G26" s="34">
        <v>0</v>
      </c>
      <c r="H26" s="32"/>
      <c r="I26" s="32">
        <f t="shared" si="23"/>
        <v>0</v>
      </c>
      <c r="J26" s="34">
        <v>0</v>
      </c>
      <c r="K26" s="16"/>
    </row>
    <row r="27" spans="1:13" ht="48">
      <c r="A27" s="17"/>
      <c r="B27" s="17" t="s">
        <v>48</v>
      </c>
      <c r="C27" s="31" t="s">
        <v>49</v>
      </c>
      <c r="D27" s="32">
        <v>0</v>
      </c>
      <c r="E27" s="32"/>
      <c r="F27" s="32">
        <f t="shared" si="22"/>
        <v>0</v>
      </c>
      <c r="G27" s="34">
        <v>0</v>
      </c>
      <c r="H27" s="32"/>
      <c r="I27" s="32">
        <f t="shared" si="23"/>
        <v>0</v>
      </c>
      <c r="J27" s="34">
        <v>0</v>
      </c>
      <c r="K27" s="16"/>
    </row>
    <row r="28" spans="1:13" ht="60">
      <c r="A28" s="17"/>
      <c r="B28" s="17" t="s">
        <v>33</v>
      </c>
      <c r="C28" s="31" t="s">
        <v>34</v>
      </c>
      <c r="D28" s="32">
        <v>5646324020</v>
      </c>
      <c r="E28" s="32"/>
      <c r="F28" s="32">
        <f t="shared" si="22"/>
        <v>5646324020</v>
      </c>
      <c r="G28" s="34">
        <f>+E28/D28</f>
        <v>0</v>
      </c>
      <c r="H28" s="32"/>
      <c r="I28" s="32">
        <f t="shared" si="23"/>
        <v>5646324020</v>
      </c>
      <c r="J28" s="34">
        <f t="shared" ref="J28:J33" si="24">+H28/D28</f>
        <v>0</v>
      </c>
      <c r="K28" s="16"/>
    </row>
    <row r="29" spans="1:13" ht="60">
      <c r="A29" s="17"/>
      <c r="B29" s="17" t="s">
        <v>33</v>
      </c>
      <c r="C29" s="31" t="s">
        <v>34</v>
      </c>
      <c r="D29" s="32">
        <v>57723516153</v>
      </c>
      <c r="E29" s="32">
        <f>77532080+536875033</f>
        <v>614407113</v>
      </c>
      <c r="F29" s="32">
        <f t="shared" si="22"/>
        <v>57109109040</v>
      </c>
      <c r="G29" s="34">
        <f t="shared" ref="G29:G33" si="25">+E29/D29</f>
        <v>1.0643965474512559E-2</v>
      </c>
      <c r="H29" s="32">
        <v>12065738</v>
      </c>
      <c r="I29" s="32">
        <f t="shared" si="23"/>
        <v>57711450415</v>
      </c>
      <c r="J29" s="34">
        <f t="shared" si="24"/>
        <v>2.0902638654268673E-4</v>
      </c>
      <c r="K29" s="16"/>
    </row>
    <row r="30" spans="1:13" ht="60">
      <c r="A30" s="17"/>
      <c r="B30" s="17" t="s">
        <v>50</v>
      </c>
      <c r="C30" s="31" t="s">
        <v>51</v>
      </c>
      <c r="D30" s="32">
        <v>5000000000</v>
      </c>
      <c r="E30" s="32"/>
      <c r="F30" s="32">
        <f t="shared" si="22"/>
        <v>5000000000</v>
      </c>
      <c r="G30" s="34">
        <f t="shared" si="25"/>
        <v>0</v>
      </c>
      <c r="H30" s="32"/>
      <c r="I30" s="32">
        <f t="shared" si="23"/>
        <v>5000000000</v>
      </c>
      <c r="J30" s="34">
        <f t="shared" si="24"/>
        <v>0</v>
      </c>
      <c r="K30" s="16"/>
    </row>
    <row r="31" spans="1:13" ht="60">
      <c r="A31" s="17"/>
      <c r="B31" s="17" t="s">
        <v>35</v>
      </c>
      <c r="C31" s="31" t="s">
        <v>36</v>
      </c>
      <c r="D31" s="32">
        <v>9500000000</v>
      </c>
      <c r="E31" s="32">
        <f>45000000+873650301</f>
        <v>918650301</v>
      </c>
      <c r="F31" s="32">
        <f t="shared" si="22"/>
        <v>8581349699</v>
      </c>
      <c r="G31" s="34">
        <f t="shared" si="25"/>
        <v>9.6700031684210527E-2</v>
      </c>
      <c r="H31" s="32">
        <v>31504276</v>
      </c>
      <c r="I31" s="32">
        <f t="shared" si="23"/>
        <v>9468495724</v>
      </c>
      <c r="J31" s="34">
        <f t="shared" si="24"/>
        <v>3.3162395789473683E-3</v>
      </c>
      <c r="K31" s="16"/>
    </row>
    <row r="32" spans="1:13" ht="60">
      <c r="A32" s="17"/>
      <c r="B32" s="17" t="s">
        <v>37</v>
      </c>
      <c r="C32" s="31" t="s">
        <v>38</v>
      </c>
      <c r="D32" s="32">
        <v>8500000000</v>
      </c>
      <c r="E32" s="32">
        <f>155064160+332898839</f>
        <v>487962999</v>
      </c>
      <c r="F32" s="32">
        <f t="shared" si="22"/>
        <v>8012037001</v>
      </c>
      <c r="G32" s="34">
        <f t="shared" si="25"/>
        <v>5.7407411647058822E-2</v>
      </c>
      <c r="H32" s="32">
        <v>19181340</v>
      </c>
      <c r="I32" s="32">
        <f t="shared" si="23"/>
        <v>8480818660</v>
      </c>
      <c r="J32" s="34">
        <f t="shared" si="24"/>
        <v>2.2566282352941176E-3</v>
      </c>
      <c r="K32" s="16"/>
    </row>
    <row r="33" spans="1:11" ht="48.75" thickBot="1">
      <c r="A33" s="17"/>
      <c r="B33" s="17" t="s">
        <v>39</v>
      </c>
      <c r="C33" s="37" t="s">
        <v>40</v>
      </c>
      <c r="D33" s="32">
        <v>1500000000</v>
      </c>
      <c r="E33" s="32">
        <f>416500000</f>
        <v>416500000</v>
      </c>
      <c r="F33" s="32">
        <f t="shared" si="22"/>
        <v>1083500000</v>
      </c>
      <c r="G33" s="34">
        <f t="shared" si="25"/>
        <v>0.27766666666666667</v>
      </c>
      <c r="H33" s="32"/>
      <c r="I33" s="32">
        <f t="shared" si="23"/>
        <v>1500000000</v>
      </c>
      <c r="J33" s="34">
        <f t="shared" si="24"/>
        <v>0</v>
      </c>
      <c r="K33" s="16"/>
    </row>
    <row r="34" spans="1:11" ht="13.5" thickBot="1">
      <c r="A34" s="17"/>
      <c r="B34" s="21"/>
      <c r="C34" s="21"/>
      <c r="D34" s="21"/>
      <c r="E34" s="21"/>
      <c r="F34" s="21"/>
      <c r="G34" s="48"/>
      <c r="H34" s="48"/>
      <c r="I34" s="48"/>
      <c r="J34" s="48"/>
      <c r="K34" s="16"/>
    </row>
    <row r="35" spans="1:11" ht="16.5" thickBot="1">
      <c r="A35" s="17"/>
      <c r="B35" s="21"/>
      <c r="C35" s="50" t="s">
        <v>41</v>
      </c>
      <c r="D35" s="51">
        <f>+D24+D8</f>
        <v>129495549221</v>
      </c>
      <c r="E35" s="51">
        <f>+E24+E8</f>
        <v>13233400348.549999</v>
      </c>
      <c r="F35" s="51">
        <f>+F24+F8</f>
        <v>116262148872.45</v>
      </c>
      <c r="G35" s="52">
        <f t="shared" ref="G35" si="26">+E35/D35</f>
        <v>0.10219193190930125</v>
      </c>
      <c r="H35" s="51">
        <f>+H24+H8</f>
        <v>6370593758.8900003</v>
      </c>
      <c r="I35" s="51">
        <f>+I24+I8</f>
        <v>123124955462.11</v>
      </c>
      <c r="J35" s="52">
        <f t="shared" ref="J35" si="27">+H35/D35</f>
        <v>4.9195464996389972E-2</v>
      </c>
      <c r="K35" s="53"/>
    </row>
    <row r="36" spans="1:11" ht="13.5" thickBot="1">
      <c r="A36" s="54"/>
      <c r="B36" s="55"/>
      <c r="C36" s="55"/>
      <c r="D36" s="55"/>
      <c r="E36" s="55"/>
      <c r="F36" s="55"/>
      <c r="G36" s="56"/>
      <c r="H36" s="56"/>
      <c r="I36" s="56"/>
      <c r="J36" s="56"/>
      <c r="K36" s="57"/>
    </row>
    <row r="39" spans="1:11">
      <c r="E39" s="58">
        <v>2532910922.3299999</v>
      </c>
      <c r="F39" s="58"/>
      <c r="G39" s="58"/>
      <c r="H39" s="58">
        <v>1592155112.52</v>
      </c>
      <c r="I39" s="58"/>
      <c r="J39" s="58"/>
    </row>
    <row r="40" spans="1:11">
      <c r="E40" s="58">
        <v>6325006060.6800003</v>
      </c>
      <c r="F40" s="58"/>
      <c r="G40" s="58"/>
      <c r="H40" s="58">
        <v>2614416050.4400001</v>
      </c>
      <c r="I40" s="58"/>
      <c r="J40" s="58"/>
    </row>
    <row r="41" spans="1:11">
      <c r="E41" s="58">
        <f>SUM(E39:E40)</f>
        <v>8857916983.0100002</v>
      </c>
      <c r="F41" s="58"/>
      <c r="G41" s="58"/>
      <c r="H41" s="58">
        <f>SUM(H39:H40)</f>
        <v>4206571162.96</v>
      </c>
      <c r="I41" s="58"/>
      <c r="J41" s="58"/>
    </row>
    <row r="42" spans="1:11">
      <c r="E42" s="58"/>
      <c r="F42" s="58"/>
      <c r="G42" s="58"/>
      <c r="H42" s="58"/>
      <c r="I42" s="58"/>
      <c r="J42" s="58"/>
    </row>
    <row r="43" spans="1:11">
      <c r="E43" s="58">
        <f>+E35-E41</f>
        <v>4375483365.539999</v>
      </c>
      <c r="F43" s="58"/>
      <c r="G43" s="58"/>
      <c r="H43" s="58">
        <f>+H35-H41</f>
        <v>2164022595.9300003</v>
      </c>
      <c r="I43" s="58"/>
      <c r="J43" s="58"/>
    </row>
    <row r="44" spans="1:11">
      <c r="F44" s="58"/>
      <c r="G44" s="58"/>
      <c r="H44" s="58"/>
      <c r="I44" s="58"/>
      <c r="J44" s="58"/>
    </row>
    <row r="45" spans="1:11">
      <c r="F45" s="58"/>
      <c r="G45" s="58"/>
      <c r="H45" s="58"/>
      <c r="I45" s="58"/>
      <c r="J45" s="58"/>
    </row>
    <row r="46" spans="1:11">
      <c r="F46" s="58"/>
      <c r="G46" s="58"/>
      <c r="H46" s="58"/>
      <c r="I46" s="58"/>
      <c r="J46" s="58"/>
    </row>
    <row r="47" spans="1:11">
      <c r="F47" s="58"/>
      <c r="G47" s="58"/>
      <c r="H47" s="58"/>
      <c r="I47" s="58"/>
      <c r="J47" s="58"/>
    </row>
    <row r="48" spans="1:11">
      <c r="F48" s="58"/>
      <c r="G48" s="58"/>
      <c r="H48" s="58"/>
      <c r="I48" s="58"/>
      <c r="J48" s="58"/>
    </row>
    <row r="49" spans="6:10">
      <c r="F49" s="58"/>
      <c r="G49" s="58"/>
      <c r="H49" s="58"/>
      <c r="I49" s="58"/>
      <c r="J49" s="58"/>
    </row>
    <row r="50" spans="6:10">
      <c r="F50" s="58"/>
      <c r="G50" s="58"/>
      <c r="H50" s="58"/>
      <c r="I50" s="58"/>
      <c r="J50" s="58"/>
    </row>
    <row r="51" spans="6:10">
      <c r="F51" s="58"/>
      <c r="G51" s="58"/>
      <c r="H51" s="58"/>
      <c r="I51" s="58"/>
      <c r="J51" s="58"/>
    </row>
    <row r="52" spans="6:10">
      <c r="F52" s="58"/>
      <c r="G52" s="58"/>
      <c r="H52" s="58"/>
      <c r="I52" s="58"/>
      <c r="J52" s="58"/>
    </row>
    <row r="53" spans="6:10">
      <c r="F53" s="58"/>
      <c r="G53" s="58"/>
      <c r="H53" s="58"/>
      <c r="I53" s="58"/>
      <c r="J53" s="58"/>
    </row>
    <row r="54" spans="6:10">
      <c r="F54" s="58"/>
      <c r="G54" s="58"/>
      <c r="H54" s="58"/>
      <c r="I54" s="58"/>
      <c r="J54" s="58"/>
    </row>
    <row r="55" spans="6:10">
      <c r="F55" s="58"/>
      <c r="G55" s="58"/>
      <c r="H55" s="58"/>
      <c r="I55" s="58"/>
      <c r="J55" s="58"/>
    </row>
    <row r="56" spans="6:10">
      <c r="F56" s="58"/>
      <c r="G56" s="58"/>
      <c r="H56" s="58"/>
      <c r="I56" s="58"/>
      <c r="J56" s="58"/>
    </row>
    <row r="57" spans="6:10">
      <c r="F57" s="58"/>
      <c r="G57" s="58"/>
      <c r="H57" s="58"/>
      <c r="I57" s="58"/>
      <c r="J57" s="58"/>
    </row>
  </sheetData>
  <sheetProtection password="F3C9" sheet="1" objects="1" scenarios="1"/>
  <mergeCells count="4">
    <mergeCell ref="A1:K1"/>
    <mergeCell ref="A2:K2"/>
    <mergeCell ref="D3:F3"/>
    <mergeCell ref="B5:C5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MARZO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David Rodriguez Acosta</dc:creator>
  <cp:lastModifiedBy>usuario</cp:lastModifiedBy>
  <dcterms:created xsi:type="dcterms:W3CDTF">2018-06-07T13:16:10Z</dcterms:created>
  <dcterms:modified xsi:type="dcterms:W3CDTF">2018-07-02T22:09:11Z</dcterms:modified>
</cp:coreProperties>
</file>