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obon\Documents\Archivos JGT\2017 Planeacion\2017 Planes de Accion\10 Octubre\Respuestas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definedNames>
    <definedName name="_xlnm.Print_Area" localSheetId="0">'PLAN ACCIÓN'!$A$1:$N$20</definedName>
  </definedNames>
  <calcPr calcId="171027"/>
</workbook>
</file>

<file path=xl/calcChain.xml><?xml version="1.0" encoding="utf-8"?>
<calcChain xmlns="http://schemas.openxmlformats.org/spreadsheetml/2006/main">
  <c r="AI20" i="1" l="1"/>
  <c r="AI19" i="1"/>
  <c r="AI18" i="1"/>
  <c r="AI17" i="1"/>
  <c r="AI16" i="1"/>
  <c r="AI15" i="1"/>
  <c r="AI14" i="1"/>
  <c r="AI13" i="1"/>
  <c r="AI12" i="1"/>
  <c r="AI11" i="1"/>
  <c r="AI10" i="1"/>
  <c r="X16" i="1"/>
  <c r="X15" i="1"/>
  <c r="X18" i="1" l="1"/>
  <c r="AH12" i="1" l="1"/>
  <c r="AG12" i="1"/>
  <c r="AH14" i="1"/>
  <c r="X14" i="1" l="1"/>
  <c r="X13" i="1"/>
  <c r="X12" i="1"/>
  <c r="X11" i="1"/>
  <c r="X10" i="1"/>
  <c r="J13" i="1" l="1"/>
  <c r="J10" i="1"/>
  <c r="J19" i="1"/>
  <c r="C10" i="1" l="1"/>
  <c r="C18" i="1"/>
  <c r="C15" i="1"/>
</calcChain>
</file>

<file path=xl/sharedStrings.xml><?xml version="1.0" encoding="utf-8"?>
<sst xmlns="http://schemas.openxmlformats.org/spreadsheetml/2006/main" count="127" uniqueCount="93">
  <si>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</si>
  <si>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</si>
  <si>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</si>
  <si>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</si>
  <si>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</si>
  <si>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</si>
  <si>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</si>
  <si>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</si>
  <si>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</si>
  <si>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</si>
  <si>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</si>
  <si>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</si>
  <si>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</si>
  <si>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</si>
  <si>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</si>
  <si>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</si>
  <si>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</si>
  <si>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</si>
  <si>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</si>
  <si>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</si>
  <si>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</si>
  <si>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</si>
  <si>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</si>
  <si>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</si>
  <si>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</si>
  <si>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</si>
  <si>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</si>
  <si>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</si>
  <si>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</si>
  <si>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</si>
  <si>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</si>
  <si>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</si>
  <si>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</si>
  <si>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</si>
  <si>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</si>
  <si>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</si>
  <si>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</si>
  <si>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</si>
  <si>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</si>
  <si>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</si>
  <si>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</si>
  <si>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</si>
  <si>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</si>
  <si>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</si>
  <si>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</si>
  <si>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</si>
  <si>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</si>
  <si>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</si>
  <si>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</si>
  <si>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</si>
  <si>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</si>
  <si>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</si>
  <si>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</si>
  <si>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</si>
  <si>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</si>
  <si>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</si>
  <si>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Diseñar instrumentos metodológicos</t>
  </si>
  <si>
    <t>Implementar los mecanismos de comunicación</t>
  </si>
  <si>
    <t>Realizar  diagnósticos y caracterizaciones territoriales</t>
  </si>
  <si>
    <t xml:space="preserve">Elaborar  participativamente los planes veredales de renovación </t>
  </si>
  <si>
    <t>Planes participativos para la implementación de Pequeña Infraestructura Comunitaria - PIC</t>
  </si>
  <si>
    <t>Planes Veredales de Renovación Territorial</t>
  </si>
  <si>
    <t>Realizar monitoreo y seguimiento a la ejecución de los proyectos</t>
  </si>
  <si>
    <t>Apoyar administrativamente las actividades del proyecto</t>
  </si>
  <si>
    <t xml:space="preserve">Facilitar los espacios para definir participativamente los proyectos de iniciativas  sociales y comunitarias </t>
  </si>
  <si>
    <t xml:space="preserve">Formulación de proyectos de dotación de iniciativas sociales y comunitarias </t>
  </si>
  <si>
    <t>Realizar diagnósticos de capacidades de las organizaciones sociales y productivas</t>
  </si>
  <si>
    <t>Implementar Alianzas Estratégicas Interadministrativas para la ejecución de proyectos de fortalecimiento institucional, social y comunitario.</t>
  </si>
  <si>
    <t>Documento con mecanismos de comunicación</t>
  </si>
  <si>
    <t>Documento con instrumentos metodológicos</t>
  </si>
  <si>
    <t>Documento de diágnosticos y caracterizaciones territoriales</t>
  </si>
  <si>
    <t>Planes Veredales de Renovación</t>
  </si>
  <si>
    <t>Proyectos de Dotación</t>
  </si>
  <si>
    <t>Actas de reuniones</t>
  </si>
  <si>
    <t>Documentos de diagnósticos de las organizaciones</t>
  </si>
  <si>
    <t>Contratos suscritos</t>
  </si>
  <si>
    <t>Actas de Seguimiento</t>
  </si>
  <si>
    <t>CDP</t>
  </si>
  <si>
    <t>Municipios intervenidos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</si>
  <si>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</si>
  <si>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</si>
  <si>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</si>
  <si>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</si>
  <si>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</si>
  <si>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</si>
  <si>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</si>
  <si>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</si>
  <si>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</si>
  <si>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</si>
  <si>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</si>
  <si>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</si>
  <si>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</si>
  <si>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Financiado con recursos Convenio UNODC COL K53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</si>
</sst>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 wrapText="1"/>
      <protection locked="0"/>
    </xf>
    <xf numFmtId="10" fontId="3" fillId="0" borderId="24" xfId="0" applyNumberFormat="1" applyFont="1" applyBorder="1" applyAlignment="1" applyProtection="1">
      <alignment vertical="center" wrapText="1"/>
      <protection locked="0"/>
    </xf>
    <xf numFmtId="10" fontId="3" fillId="0" borderId="21" xfId="0" applyNumberFormat="1" applyFont="1" applyBorder="1" applyAlignment="1" applyProtection="1">
      <alignment vertical="center" wrapText="1"/>
      <protection locked="0"/>
    </xf>
    <xf numFmtId="10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2" xfId="0" applyFont="1" applyFill="1" applyBorder="1" applyAlignment="1" applyProtection="1">
      <alignment horizontal="center" vertical="center" wrapText="1"/>
    </xf>
    <xf numFmtId="0" fontId="11" fillId="11" borderId="24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20"/>
  <sheetViews>
    <sheetView showGridLines="0" tabSelected="1" zoomScale="90" zoomScaleNormal="90" workbookViewId="0">
      <selection sqref="A1:C2"/>
    </sheetView>
  </sheetViews>
  <sheetFormatPr defaultColWidth="11.42578125" defaultRowHeight="12.75" x14ac:dyDescent="0.25"/>
  <cols>
    <col min="1" max="1" width="6.42578125" style="9" bestFit="1" customWidth="1"/>
    <col min="2" max="2" width="41.28515625" style="9" customWidth="1"/>
    <col min="3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1" width="37.28515625" style="9" customWidth="1"/>
    <col min="12" max="12" width="25.5703125" style="9" customWidth="1"/>
    <col min="13" max="13" width="21.42578125" style="9" customWidth="1"/>
    <col min="14" max="14" width="21.140625" style="9" customWidth="1"/>
    <col min="15" max="24" width="11.42578125" style="9"/>
    <col min="25" max="25" width="1" style="9" customWidth="1"/>
    <col min="26" max="35" width="11.42578125" style="9"/>
    <col min="36" max="36" width="1" style="9" customWidth="1"/>
    <col min="37" max="38" width="50.5703125" style="9" customWidth="1"/>
    <col min="39" max="16384" width="11.42578125" style="9"/>
  </cols>
  <sheetData>
    <row r="1" spans="1:38" ht="26.25" customHeight="1" x14ac:dyDescent="0.25">
      <c r="A1" s="73"/>
      <c r="B1" s="73"/>
      <c r="C1" s="73"/>
      <c r="D1" s="72" t="s">
        <v>11</v>
      </c>
      <c r="E1" s="72"/>
      <c r="F1" s="72"/>
      <c r="G1" s="72"/>
      <c r="H1" s="72"/>
      <c r="I1" s="72"/>
      <c r="J1" s="72"/>
      <c r="K1" s="72"/>
      <c r="L1" s="72"/>
      <c r="M1" s="72"/>
    </row>
    <row r="2" spans="1:38" ht="26.25" customHeight="1" x14ac:dyDescent="0.25">
      <c r="A2" s="73"/>
      <c r="B2" s="73"/>
      <c r="C2" s="73"/>
      <c r="D2" s="72" t="s">
        <v>4</v>
      </c>
      <c r="E2" s="72"/>
      <c r="F2" s="72"/>
      <c r="G2" s="72"/>
      <c r="H2" s="72"/>
      <c r="I2" s="72"/>
      <c r="J2" s="72"/>
      <c r="K2" s="72"/>
      <c r="L2" s="72"/>
      <c r="M2" s="72"/>
    </row>
    <row r="4" spans="1:38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8" ht="27" customHeight="1" x14ac:dyDescent="0.25">
      <c r="A5" s="10"/>
      <c r="B5" s="10"/>
      <c r="C5" s="74" t="s">
        <v>51</v>
      </c>
      <c r="D5" s="74"/>
      <c r="E5" s="74"/>
      <c r="F5" s="74"/>
      <c r="G5" s="69" t="s">
        <v>14</v>
      </c>
      <c r="H5" s="70"/>
      <c r="I5" s="70"/>
      <c r="J5" s="71"/>
    </row>
    <row r="6" spans="1:38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8" ht="23.25" customHeight="1" thickBot="1" x14ac:dyDescent="0.3">
      <c r="A7" s="10"/>
      <c r="B7" s="10"/>
      <c r="C7" s="66" t="s">
        <v>2</v>
      </c>
      <c r="D7" s="67"/>
      <c r="E7" s="68"/>
      <c r="F7" s="82" t="s">
        <v>12</v>
      </c>
      <c r="G7" s="82"/>
      <c r="H7" s="8"/>
      <c r="I7" s="8"/>
      <c r="J7" s="8"/>
      <c r="K7" s="8"/>
      <c r="L7" s="8"/>
    </row>
    <row r="8" spans="1:38" ht="27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77" t="s">
        <v>79</v>
      </c>
      <c r="P8" s="78"/>
      <c r="Q8" s="78"/>
      <c r="R8" s="78"/>
      <c r="S8" s="78"/>
      <c r="T8" s="78"/>
      <c r="U8" s="78"/>
      <c r="V8" s="78"/>
      <c r="W8" s="78"/>
      <c r="X8" s="79"/>
      <c r="Z8" s="77" t="s">
        <v>80</v>
      </c>
      <c r="AA8" s="78"/>
      <c r="AB8" s="78"/>
      <c r="AC8" s="78"/>
      <c r="AD8" s="78"/>
      <c r="AE8" s="78"/>
      <c r="AF8" s="78"/>
      <c r="AG8" s="78"/>
      <c r="AH8" s="78"/>
      <c r="AI8" s="79"/>
    </row>
    <row r="9" spans="1:38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83" t="s">
        <v>3</v>
      </c>
      <c r="G9" s="84"/>
      <c r="H9" s="16" t="s">
        <v>6</v>
      </c>
      <c r="I9" s="16" t="s">
        <v>7</v>
      </c>
      <c r="J9" s="16" t="s">
        <v>55</v>
      </c>
      <c r="K9" s="16" t="s">
        <v>10</v>
      </c>
      <c r="L9" s="16" t="s">
        <v>1</v>
      </c>
      <c r="M9" s="15" t="s">
        <v>8</v>
      </c>
      <c r="N9" s="29" t="s">
        <v>9</v>
      </c>
      <c r="O9" s="21" t="s">
        <v>81</v>
      </c>
      <c r="P9" s="22" t="s">
        <v>82</v>
      </c>
      <c r="Q9" s="22" t="s">
        <v>83</v>
      </c>
      <c r="R9" s="22" t="s">
        <v>84</v>
      </c>
      <c r="S9" s="23" t="s">
        <v>85</v>
      </c>
      <c r="T9" s="23" t="s">
        <v>88</v>
      </c>
      <c r="U9" s="22" t="s">
        <v>89</v>
      </c>
      <c r="V9" s="22" t="s">
        <v>90</v>
      </c>
      <c r="W9" s="23" t="s">
        <v>91</v>
      </c>
      <c r="X9" s="24" t="s">
        <v>86</v>
      </c>
      <c r="Z9" s="25" t="s">
        <v>81</v>
      </c>
      <c r="AA9" s="26" t="s">
        <v>82</v>
      </c>
      <c r="AB9" s="26" t="s">
        <v>83</v>
      </c>
      <c r="AC9" s="26" t="s">
        <v>84</v>
      </c>
      <c r="AD9" s="27" t="s">
        <v>85</v>
      </c>
      <c r="AE9" s="27" t="s">
        <v>88</v>
      </c>
      <c r="AF9" s="26" t="s">
        <v>89</v>
      </c>
      <c r="AG9" s="26" t="s">
        <v>90</v>
      </c>
      <c r="AH9" s="27" t="s">
        <v>91</v>
      </c>
      <c r="AI9" s="28" t="s">
        <v>86</v>
      </c>
      <c r="AK9" s="80" t="s">
        <v>87</v>
      </c>
      <c r="AL9" s="81"/>
    </row>
    <row r="10" spans="1:38" ht="70.5" customHeight="1" x14ac:dyDescent="0.25">
      <c r="A10" s="62">
        <v>1</v>
      </c>
      <c r="B10" s="62" t="s">
        <v>22</v>
      </c>
      <c r="C10" s="55" t="str">
        <f>IF(B10=Listas!$A$13,Listas!$C$13,IF(B10=Listas!$A$14,Listas!$C$14,IF(B10=Listas!$A$15,Listas!$C$15,IF(B10=Listas!$A$16,Listas!$C$16,IF(B10=Listas!$A$17,Listas!$C$17,IF(B10=Listas!$A$18,Listas!$C$18))))))</f>
        <v>50 Planes Veredales de Renovación Territorial</v>
      </c>
      <c r="D10" s="55" t="s">
        <v>61</v>
      </c>
      <c r="E10" s="55">
        <v>50</v>
      </c>
      <c r="F10" s="20">
        <v>1</v>
      </c>
      <c r="G10" s="7" t="s">
        <v>56</v>
      </c>
      <c r="H10" s="30">
        <v>42795</v>
      </c>
      <c r="I10" s="30">
        <v>43100</v>
      </c>
      <c r="J10" s="17">
        <f>174803000+38845000</f>
        <v>213648000</v>
      </c>
      <c r="K10" s="6" t="s">
        <v>40</v>
      </c>
      <c r="L10" s="31" t="s">
        <v>69</v>
      </c>
      <c r="M10" s="55" t="s">
        <v>42</v>
      </c>
      <c r="N10" s="57" t="s">
        <v>47</v>
      </c>
      <c r="O10" s="42"/>
      <c r="P10" s="43"/>
      <c r="Q10" s="43"/>
      <c r="R10" s="43">
        <v>30</v>
      </c>
      <c r="S10" s="43">
        <v>40</v>
      </c>
      <c r="T10" s="38">
        <v>10</v>
      </c>
      <c r="U10" s="38">
        <v>20</v>
      </c>
      <c r="V10" s="38"/>
      <c r="W10" s="38"/>
      <c r="X10" s="34">
        <f>SUM(R10:W10)</f>
        <v>100</v>
      </c>
      <c r="Y10" s="35"/>
      <c r="Z10" s="48"/>
      <c r="AA10" s="49"/>
      <c r="AB10" s="49"/>
      <c r="AC10" s="49"/>
      <c r="AD10" s="49"/>
      <c r="AE10" s="41"/>
      <c r="AF10" s="41">
        <v>100</v>
      </c>
      <c r="AG10" s="41">
        <v>113.648</v>
      </c>
      <c r="AH10" s="41"/>
      <c r="AI10" s="52">
        <f>SUM(Z10:AH10)/(J10/1000000)</f>
        <v>1</v>
      </c>
      <c r="AJ10" s="35"/>
      <c r="AK10" s="75"/>
      <c r="AL10" s="76"/>
    </row>
    <row r="11" spans="1:38" ht="70.5" customHeight="1" x14ac:dyDescent="0.25">
      <c r="A11" s="63"/>
      <c r="B11" s="63"/>
      <c r="C11" s="56"/>
      <c r="D11" s="56"/>
      <c r="E11" s="56"/>
      <c r="F11" s="20">
        <v>2</v>
      </c>
      <c r="G11" s="7" t="s">
        <v>57</v>
      </c>
      <c r="H11" s="30">
        <v>42795</v>
      </c>
      <c r="I11" s="30">
        <v>43100</v>
      </c>
      <c r="J11" s="17">
        <v>801632000</v>
      </c>
      <c r="K11" s="6" t="s">
        <v>40</v>
      </c>
      <c r="L11" s="31" t="s">
        <v>68</v>
      </c>
      <c r="M11" s="56"/>
      <c r="N11" s="58"/>
      <c r="O11" s="44"/>
      <c r="P11" s="45"/>
      <c r="Q11" s="45"/>
      <c r="R11" s="45">
        <v>10</v>
      </c>
      <c r="S11" s="45">
        <v>10</v>
      </c>
      <c r="T11" s="39">
        <v>10</v>
      </c>
      <c r="U11" s="39">
        <v>70</v>
      </c>
      <c r="V11" s="39"/>
      <c r="W11" s="39"/>
      <c r="X11" s="34">
        <f t="shared" ref="X11:X14" si="0">SUM(R11:W11)</f>
        <v>100</v>
      </c>
      <c r="Y11" s="35"/>
      <c r="Z11" s="44"/>
      <c r="AA11" s="45"/>
      <c r="AB11" s="45"/>
      <c r="AC11" s="45"/>
      <c r="AD11" s="45"/>
      <c r="AE11" s="39"/>
      <c r="AF11" s="39">
        <v>100</v>
      </c>
      <c r="AG11" s="39">
        <v>100</v>
      </c>
      <c r="AH11" s="39">
        <v>200</v>
      </c>
      <c r="AI11" s="53">
        <f>SUM(Z11:AH11)/(J11/1000000)</f>
        <v>0.49898207656380988</v>
      </c>
      <c r="AJ11" s="35"/>
      <c r="AK11" s="75"/>
      <c r="AL11" s="76"/>
    </row>
    <row r="12" spans="1:38" ht="70.5" customHeight="1" x14ac:dyDescent="0.25">
      <c r="A12" s="63"/>
      <c r="B12" s="63"/>
      <c r="C12" s="56"/>
      <c r="D12" s="56"/>
      <c r="E12" s="56"/>
      <c r="F12" s="20">
        <v>3</v>
      </c>
      <c r="G12" s="7" t="s">
        <v>58</v>
      </c>
      <c r="H12" s="30">
        <v>42795</v>
      </c>
      <c r="I12" s="30">
        <v>43100</v>
      </c>
      <c r="J12" s="17">
        <v>3014582000</v>
      </c>
      <c r="K12" s="6" t="s">
        <v>40</v>
      </c>
      <c r="L12" s="31" t="s">
        <v>70</v>
      </c>
      <c r="M12" s="56"/>
      <c r="N12" s="58"/>
      <c r="O12" s="44"/>
      <c r="P12" s="45"/>
      <c r="Q12" s="45"/>
      <c r="R12" s="45">
        <v>10</v>
      </c>
      <c r="S12" s="45">
        <v>30</v>
      </c>
      <c r="T12" s="39">
        <v>30</v>
      </c>
      <c r="U12" s="39">
        <v>30</v>
      </c>
      <c r="V12" s="39"/>
      <c r="W12" s="39"/>
      <c r="X12" s="34">
        <f t="shared" si="0"/>
        <v>100</v>
      </c>
      <c r="Y12" s="35"/>
      <c r="Z12" s="44"/>
      <c r="AA12" s="45"/>
      <c r="AB12" s="45"/>
      <c r="AC12" s="45"/>
      <c r="AD12" s="45"/>
      <c r="AE12" s="39"/>
      <c r="AF12" s="39">
        <v>220.52848399999999</v>
      </c>
      <c r="AG12" s="39">
        <f>437.776626-13.648</f>
        <v>424.128626</v>
      </c>
      <c r="AH12" s="39">
        <f>5642.2430125-SUM(AB10:AG14)-AH11-AH14</f>
        <v>670.87771899999916</v>
      </c>
      <c r="AI12" s="53">
        <f t="shared" ref="AI12:AI20" si="1">SUM(Z12:AH12)/(J12/1000000)</f>
        <v>0.43639046109875246</v>
      </c>
      <c r="AJ12" s="35"/>
      <c r="AK12" s="75"/>
      <c r="AL12" s="76"/>
    </row>
    <row r="13" spans="1:38" ht="70.5" customHeight="1" x14ac:dyDescent="0.25">
      <c r="A13" s="63"/>
      <c r="B13" s="63"/>
      <c r="C13" s="56"/>
      <c r="D13" s="56"/>
      <c r="E13" s="56"/>
      <c r="F13" s="20">
        <v>4</v>
      </c>
      <c r="G13" s="7" t="s">
        <v>59</v>
      </c>
      <c r="H13" s="30">
        <v>42795</v>
      </c>
      <c r="I13" s="30">
        <v>43100</v>
      </c>
      <c r="J13" s="17">
        <f>7623637000+372001000</f>
        <v>7995638000</v>
      </c>
      <c r="K13" s="6" t="s">
        <v>40</v>
      </c>
      <c r="L13" s="31" t="s">
        <v>71</v>
      </c>
      <c r="M13" s="56"/>
      <c r="N13" s="58"/>
      <c r="O13" s="44"/>
      <c r="P13" s="45"/>
      <c r="Q13" s="45"/>
      <c r="R13" s="45">
        <v>5</v>
      </c>
      <c r="S13" s="45">
        <v>5</v>
      </c>
      <c r="T13" s="39">
        <v>5</v>
      </c>
      <c r="U13" s="39">
        <v>5</v>
      </c>
      <c r="V13" s="39">
        <v>10</v>
      </c>
      <c r="W13" s="39">
        <v>10</v>
      </c>
      <c r="X13" s="34">
        <f t="shared" si="0"/>
        <v>40</v>
      </c>
      <c r="Y13" s="35"/>
      <c r="Z13" s="44"/>
      <c r="AA13" s="45"/>
      <c r="AB13" s="45">
        <v>4.5</v>
      </c>
      <c r="AC13" s="45">
        <v>77.194495000000003</v>
      </c>
      <c r="AD13" s="45">
        <v>95.378374999999991</v>
      </c>
      <c r="AE13" s="39">
        <v>2483.031105</v>
      </c>
      <c r="AF13" s="39"/>
      <c r="AG13" s="39"/>
      <c r="AH13" s="39"/>
      <c r="AI13" s="53">
        <f t="shared" si="1"/>
        <v>0.33269439849577981</v>
      </c>
      <c r="AJ13" s="35"/>
      <c r="AK13" s="75"/>
      <c r="AL13" s="76"/>
    </row>
    <row r="14" spans="1:38" ht="70.5" customHeight="1" x14ac:dyDescent="0.25">
      <c r="A14" s="64"/>
      <c r="B14" s="64"/>
      <c r="C14" s="65"/>
      <c r="D14" s="65"/>
      <c r="E14" s="65"/>
      <c r="F14" s="20">
        <v>5</v>
      </c>
      <c r="G14" s="7" t="s">
        <v>63</v>
      </c>
      <c r="H14" s="30">
        <v>42795</v>
      </c>
      <c r="I14" s="30">
        <v>43100</v>
      </c>
      <c r="J14" s="17">
        <v>538317000</v>
      </c>
      <c r="K14" s="6" t="s">
        <v>40</v>
      </c>
      <c r="L14" s="31" t="s">
        <v>77</v>
      </c>
      <c r="M14" s="65"/>
      <c r="N14" s="85"/>
      <c r="O14" s="44"/>
      <c r="P14" s="45"/>
      <c r="Q14" s="45">
        <v>5</v>
      </c>
      <c r="R14" s="45">
        <v>10</v>
      </c>
      <c r="S14" s="45">
        <v>15</v>
      </c>
      <c r="T14" s="39">
        <v>15</v>
      </c>
      <c r="U14" s="39">
        <v>10</v>
      </c>
      <c r="V14" s="39">
        <v>10</v>
      </c>
      <c r="W14" s="39">
        <v>10</v>
      </c>
      <c r="X14" s="34">
        <f t="shared" si="0"/>
        <v>70</v>
      </c>
      <c r="Y14" s="35"/>
      <c r="Z14" s="44"/>
      <c r="AA14" s="45"/>
      <c r="AB14" s="45">
        <v>27.004276000000001</v>
      </c>
      <c r="AC14" s="45">
        <v>58.026818999999989</v>
      </c>
      <c r="AD14" s="45">
        <v>127.52982600000001</v>
      </c>
      <c r="AE14" s="39">
        <v>86.019789000000003</v>
      </c>
      <c r="AF14" s="39">
        <v>173.27663999999999</v>
      </c>
      <c r="AG14" s="39">
        <v>161.32971099999997</v>
      </c>
      <c r="AH14" s="39">
        <f>1052.9562085-AG14-AF14-AE14-AD14-AC14-AB14</f>
        <v>419.76914750000014</v>
      </c>
      <c r="AI14" s="53">
        <f t="shared" si="1"/>
        <v>1.956015151852905</v>
      </c>
      <c r="AJ14" s="35"/>
      <c r="AK14" s="75"/>
      <c r="AL14" s="76"/>
    </row>
    <row r="15" spans="1:38" ht="71.25" customHeight="1" x14ac:dyDescent="0.25">
      <c r="A15" s="62">
        <v>2</v>
      </c>
      <c r="B15" s="62" t="s">
        <v>23</v>
      </c>
      <c r="C15" s="55" t="str">
        <f>IF(B15=Listas!$A$13,Listas!$C$13,IF(B15=Listas!$A$14,Listas!$C$14,IF(B15=Listas!$A$15,Listas!$C$15,IF(B15=Listas!$A$16,Listas!$C$16,IF(B15=Listas!$A$17,Listas!$C$17,IF(B15=Listas!$A$18,Listas!$C$18))))))</f>
        <v>50 núcleos veredales con Pequeña Infraestructura Comunitaria</v>
      </c>
      <c r="D15" s="55" t="s">
        <v>60</v>
      </c>
      <c r="E15" s="55">
        <v>50</v>
      </c>
      <c r="F15" s="20">
        <v>1</v>
      </c>
      <c r="G15" s="7" t="s">
        <v>57</v>
      </c>
      <c r="H15" s="30">
        <v>42795</v>
      </c>
      <c r="I15" s="30">
        <v>43100</v>
      </c>
      <c r="J15" s="18">
        <v>801632000</v>
      </c>
      <c r="K15" s="6" t="s">
        <v>40</v>
      </c>
      <c r="L15" s="31" t="s">
        <v>68</v>
      </c>
      <c r="M15" s="55" t="s">
        <v>42</v>
      </c>
      <c r="N15" s="57" t="s">
        <v>47</v>
      </c>
      <c r="O15" s="44"/>
      <c r="P15" s="45"/>
      <c r="Q15" s="45">
        <v>10</v>
      </c>
      <c r="R15" s="45">
        <v>10</v>
      </c>
      <c r="S15" s="45"/>
      <c r="T15" s="39"/>
      <c r="U15" s="50">
        <v>80</v>
      </c>
      <c r="V15" s="39"/>
      <c r="W15" s="39"/>
      <c r="X15" s="34">
        <f>SUM(O15:W15)</f>
        <v>100</v>
      </c>
      <c r="Y15" s="35"/>
      <c r="Z15" s="44"/>
      <c r="AA15" s="45"/>
      <c r="AB15" s="45"/>
      <c r="AC15" s="45"/>
      <c r="AD15" s="45"/>
      <c r="AE15" s="39"/>
      <c r="AF15" s="39"/>
      <c r="AG15" s="39"/>
      <c r="AH15" s="39"/>
      <c r="AI15" s="53">
        <f t="shared" si="1"/>
        <v>0</v>
      </c>
      <c r="AJ15" s="35"/>
      <c r="AK15" s="75" t="s">
        <v>92</v>
      </c>
      <c r="AL15" s="76"/>
    </row>
    <row r="16" spans="1:38" ht="71.25" customHeight="1" x14ac:dyDescent="0.25">
      <c r="A16" s="63"/>
      <c r="B16" s="63"/>
      <c r="C16" s="56"/>
      <c r="D16" s="56"/>
      <c r="E16" s="56"/>
      <c r="F16" s="20">
        <v>2</v>
      </c>
      <c r="G16" s="7" t="s">
        <v>64</v>
      </c>
      <c r="H16" s="30">
        <v>42795</v>
      </c>
      <c r="I16" s="30">
        <v>43100</v>
      </c>
      <c r="J16" s="18">
        <v>847071000</v>
      </c>
      <c r="K16" s="6" t="s">
        <v>40</v>
      </c>
      <c r="L16" s="31" t="s">
        <v>73</v>
      </c>
      <c r="M16" s="56"/>
      <c r="N16" s="58"/>
      <c r="O16" s="44"/>
      <c r="P16" s="45"/>
      <c r="Q16" s="45">
        <v>5</v>
      </c>
      <c r="R16" s="45">
        <v>5</v>
      </c>
      <c r="S16" s="45"/>
      <c r="T16" s="39"/>
      <c r="U16" s="50">
        <v>90</v>
      </c>
      <c r="V16" s="39"/>
      <c r="W16" s="39"/>
      <c r="X16" s="34">
        <f>SUM(O16:W16)</f>
        <v>100</v>
      </c>
      <c r="Y16" s="35"/>
      <c r="Z16" s="44"/>
      <c r="AA16" s="45"/>
      <c r="AB16" s="45"/>
      <c r="AC16" s="45"/>
      <c r="AD16" s="45"/>
      <c r="AE16" s="39"/>
      <c r="AF16" s="39"/>
      <c r="AG16" s="39"/>
      <c r="AH16" s="39"/>
      <c r="AI16" s="53">
        <f t="shared" si="1"/>
        <v>0</v>
      </c>
      <c r="AJ16" s="35"/>
      <c r="AK16" s="75" t="s">
        <v>92</v>
      </c>
      <c r="AL16" s="76"/>
    </row>
    <row r="17" spans="1:38" ht="63.75" x14ac:dyDescent="0.25">
      <c r="A17" s="63"/>
      <c r="B17" s="63"/>
      <c r="C17" s="56"/>
      <c r="D17" s="56"/>
      <c r="E17" s="56"/>
      <c r="F17" s="20">
        <v>3</v>
      </c>
      <c r="G17" s="7" t="s">
        <v>65</v>
      </c>
      <c r="H17" s="30">
        <v>42795</v>
      </c>
      <c r="I17" s="30">
        <v>43100</v>
      </c>
      <c r="J17" s="18">
        <v>307648113</v>
      </c>
      <c r="K17" s="6" t="s">
        <v>40</v>
      </c>
      <c r="L17" s="31" t="s">
        <v>72</v>
      </c>
      <c r="M17" s="56"/>
      <c r="N17" s="58"/>
      <c r="O17" s="44"/>
      <c r="P17" s="45"/>
      <c r="Q17" s="45"/>
      <c r="R17" s="45"/>
      <c r="S17" s="45"/>
      <c r="T17" s="39"/>
      <c r="U17" s="50"/>
      <c r="V17" s="39"/>
      <c r="W17" s="39"/>
      <c r="X17" s="36"/>
      <c r="Y17" s="35"/>
      <c r="Z17" s="44"/>
      <c r="AA17" s="45"/>
      <c r="AB17" s="45"/>
      <c r="AC17" s="45"/>
      <c r="AD17" s="45"/>
      <c r="AE17" s="39"/>
      <c r="AF17" s="39"/>
      <c r="AG17" s="39"/>
      <c r="AH17" s="39"/>
      <c r="AI17" s="53">
        <f t="shared" si="1"/>
        <v>0</v>
      </c>
      <c r="AJ17" s="35"/>
      <c r="AK17" s="75"/>
      <c r="AL17" s="76"/>
    </row>
    <row r="18" spans="1:38" ht="63.75" x14ac:dyDescent="0.25">
      <c r="A18" s="61">
        <v>3</v>
      </c>
      <c r="B18" s="61" t="s">
        <v>25</v>
      </c>
      <c r="C18" s="59" t="str">
        <f>IF(B18=Listas!$A$13,Listas!$C$13,IF(B18=Listas!$A$14,Listas!$C$14,IF(B18=Listas!$A$15,Listas!$C$15,IF(B18=Listas!$A$16,Listas!$C$16,IF(B18=Listas!$A$17,Listas!$C$17,IF(B18=Listas!$A$18,Listas!$C$18))))))</f>
        <v>50 municipios con fortalecimiento institucional</v>
      </c>
      <c r="D18" s="59" t="s">
        <v>78</v>
      </c>
      <c r="E18" s="59">
        <v>50</v>
      </c>
      <c r="F18" s="20">
        <v>1</v>
      </c>
      <c r="G18" s="7" t="s">
        <v>66</v>
      </c>
      <c r="H18" s="30">
        <v>42795</v>
      </c>
      <c r="I18" s="30">
        <v>43100</v>
      </c>
      <c r="J18" s="19">
        <v>382996000</v>
      </c>
      <c r="K18" s="7" t="s">
        <v>40</v>
      </c>
      <c r="L18" s="32" t="s">
        <v>74</v>
      </c>
      <c r="M18" s="59" t="s">
        <v>42</v>
      </c>
      <c r="N18" s="60" t="s">
        <v>47</v>
      </c>
      <c r="O18" s="44"/>
      <c r="P18" s="45"/>
      <c r="Q18" s="45"/>
      <c r="R18" s="45"/>
      <c r="S18" s="45"/>
      <c r="T18" s="39"/>
      <c r="U18" s="50">
        <v>20</v>
      </c>
      <c r="V18" s="50">
        <v>30</v>
      </c>
      <c r="W18" s="50">
        <v>20</v>
      </c>
      <c r="X18" s="34">
        <f t="shared" ref="X18" si="2">SUM(R18:W18)</f>
        <v>70</v>
      </c>
      <c r="Y18" s="35"/>
      <c r="Z18" s="44"/>
      <c r="AA18" s="45"/>
      <c r="AB18" s="45"/>
      <c r="AC18" s="45"/>
      <c r="AD18" s="45"/>
      <c r="AE18" s="39"/>
      <c r="AF18" s="39"/>
      <c r="AG18" s="39">
        <v>100</v>
      </c>
      <c r="AH18" s="39">
        <v>100</v>
      </c>
      <c r="AI18" s="53">
        <f t="shared" si="1"/>
        <v>0.52219866526021164</v>
      </c>
      <c r="AJ18" s="35"/>
      <c r="AK18" s="75"/>
      <c r="AL18" s="76"/>
    </row>
    <row r="19" spans="1:38" ht="77.25" customHeight="1" x14ac:dyDescent="0.25">
      <c r="A19" s="61"/>
      <c r="B19" s="61"/>
      <c r="C19" s="59"/>
      <c r="D19" s="59"/>
      <c r="E19" s="59"/>
      <c r="F19" s="20">
        <v>2</v>
      </c>
      <c r="G19" s="7" t="s">
        <v>67</v>
      </c>
      <c r="H19" s="30">
        <v>42795</v>
      </c>
      <c r="I19" s="30">
        <v>43100</v>
      </c>
      <c r="J19" s="19">
        <f>255097000+3571190000</f>
        <v>3826287000</v>
      </c>
      <c r="K19" s="7" t="s">
        <v>40</v>
      </c>
      <c r="L19" s="32" t="s">
        <v>75</v>
      </c>
      <c r="M19" s="59"/>
      <c r="N19" s="60"/>
      <c r="O19" s="44"/>
      <c r="P19" s="45"/>
      <c r="Q19" s="45"/>
      <c r="R19" s="45"/>
      <c r="S19" s="45"/>
      <c r="T19" s="39"/>
      <c r="U19" s="50"/>
      <c r="V19" s="50"/>
      <c r="W19" s="50"/>
      <c r="X19" s="36"/>
      <c r="Y19" s="35"/>
      <c r="Z19" s="44"/>
      <c r="AA19" s="45"/>
      <c r="AB19" s="45"/>
      <c r="AC19" s="45"/>
      <c r="AD19" s="45"/>
      <c r="AE19" s="39"/>
      <c r="AF19" s="39"/>
      <c r="AG19" s="39"/>
      <c r="AH19" s="39"/>
      <c r="AI19" s="53">
        <f t="shared" si="1"/>
        <v>0</v>
      </c>
      <c r="AJ19" s="35"/>
      <c r="AK19" s="75"/>
      <c r="AL19" s="76"/>
    </row>
    <row r="20" spans="1:38" ht="64.5" thickBot="1" x14ac:dyDescent="0.3">
      <c r="A20" s="61"/>
      <c r="B20" s="61"/>
      <c r="C20" s="59"/>
      <c r="D20" s="59"/>
      <c r="E20" s="59"/>
      <c r="F20" s="20">
        <v>3</v>
      </c>
      <c r="G20" s="7" t="s">
        <v>62</v>
      </c>
      <c r="H20" s="33">
        <v>42795</v>
      </c>
      <c r="I20" s="33">
        <v>43100</v>
      </c>
      <c r="J20" s="19">
        <v>224521000</v>
      </c>
      <c r="K20" s="7" t="s">
        <v>40</v>
      </c>
      <c r="L20" s="32" t="s">
        <v>76</v>
      </c>
      <c r="M20" s="59"/>
      <c r="N20" s="60"/>
      <c r="O20" s="46"/>
      <c r="P20" s="47"/>
      <c r="Q20" s="47"/>
      <c r="R20" s="47"/>
      <c r="S20" s="47"/>
      <c r="T20" s="40"/>
      <c r="U20" s="51"/>
      <c r="V20" s="51"/>
      <c r="W20" s="51"/>
      <c r="X20" s="37"/>
      <c r="Y20" s="35"/>
      <c r="Z20" s="46"/>
      <c r="AA20" s="47"/>
      <c r="AB20" s="47"/>
      <c r="AC20" s="47"/>
      <c r="AD20" s="47"/>
      <c r="AE20" s="40"/>
      <c r="AF20" s="40"/>
      <c r="AG20" s="40"/>
      <c r="AH20" s="40"/>
      <c r="AI20" s="54">
        <f t="shared" si="1"/>
        <v>0</v>
      </c>
      <c r="AJ20" s="35"/>
      <c r="AK20" s="86"/>
      <c r="AL20" s="87"/>
    </row>
  </sheetData>
  <protectedRanges>
    <protectedRange algorithmName="SHA-512" hashValue="IKY1Vt1ftpszsRbZ8ka6kCW0ip7AAtDGzcWA8owpRaHH2iEawcldra5L2SJOT8Ll31zHCTd/++wmgSAQy7iD4Q==" saltValue="weEXlz6rGKa7uunOmY80YQ==" spinCount="100000" sqref="O10:P20 U10:AL20" name="Rango1"/>
    <protectedRange algorithmName="SHA-512" hashValue="IKY1Vt1ftpszsRbZ8ka6kCW0ip7AAtDGzcWA8owpRaHH2iEawcldra5L2SJOT8Ll31zHCTd/++wmgSAQy7iD4Q==" saltValue="weEXlz6rGKa7uunOmY80YQ==" spinCount="100000" sqref="Q10:T20" name="Rango1_1"/>
  </protectedRanges>
  <mergeCells count="43">
    <mergeCell ref="AK20:AL20"/>
    <mergeCell ref="AK15:AL15"/>
    <mergeCell ref="AK16:AL16"/>
    <mergeCell ref="AK17:AL17"/>
    <mergeCell ref="AK18:AL18"/>
    <mergeCell ref="AK19:AL19"/>
    <mergeCell ref="AK10:AL10"/>
    <mergeCell ref="O8:X8"/>
    <mergeCell ref="Z8:AI8"/>
    <mergeCell ref="AK9:AL9"/>
    <mergeCell ref="F7:G7"/>
    <mergeCell ref="F9:G9"/>
    <mergeCell ref="M10:M14"/>
    <mergeCell ref="N10:N14"/>
    <mergeCell ref="AK11:AL11"/>
    <mergeCell ref="AK12:AL12"/>
    <mergeCell ref="AK13:AL13"/>
    <mergeCell ref="AK14:AL14"/>
    <mergeCell ref="C7:E7"/>
    <mergeCell ref="G5:J5"/>
    <mergeCell ref="D1:M1"/>
    <mergeCell ref="D2:M2"/>
    <mergeCell ref="A1:C2"/>
    <mergeCell ref="C5:F5"/>
    <mergeCell ref="A10:A14"/>
    <mergeCell ref="B10:B14"/>
    <mergeCell ref="C10:C14"/>
    <mergeCell ref="D10:D14"/>
    <mergeCell ref="E10:E14"/>
    <mergeCell ref="M15:M17"/>
    <mergeCell ref="N15:N17"/>
    <mergeCell ref="M18:M20"/>
    <mergeCell ref="N18:N20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</mergeCells>
  <dataValidations count="1">
    <dataValidation type="date" allowBlank="1" showInputMessage="1" showErrorMessage="1" sqref="H10:I20">
      <formula1>42736</formula1>
      <formula2>43100</formula2>
    </dataValidation>
  </dataValidations>
  <printOptions horizontalCentered="1" verticalCentered="1"/>
  <pageMargins left="0.15748031496062992" right="0.19685039370078741" top="0.39370078740157483" bottom="0.39370078740157483" header="0.31496062992125984" footer="0.31496062992125984"/>
  <pageSetup paperSize="145" scale="57" fitToWidth="2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B10 B15 B18</xm:sqref>
        </x14:dataValidation>
        <x14:dataValidation type="list" allowBlank="1" showInputMessage="1" showErrorMessage="1">
          <x14:formula1>
            <xm:f>Listas!$A$27:$A$31</xm:f>
          </x14:formula1>
          <xm:sqref>M10 M15 M18</xm:sqref>
        </x14:dataValidation>
        <x14:dataValidation type="list" allowBlank="1" showInputMessage="1" showErrorMessage="1">
          <x14:formula1>
            <xm:f>Listas!$A$34:$A$35</xm:f>
          </x14:formula1>
          <xm:sqref>N10 N15 N18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Juan Guillermo Tobon Gonzalez</cp:lastModifiedBy>
  <cp:lastPrinted>2017-06-23T20:22:56Z</cp:lastPrinted>
  <dcterms:created xsi:type="dcterms:W3CDTF">2013-04-17T16:26:33Z</dcterms:created>
  <dcterms:modified xsi:type="dcterms:W3CDTF">2017-10-30T15:09:25Z</dcterms:modified>
</cp:coreProperties>
</file>