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T\PLAN OPERATIVO\"/>
    </mc:Choice>
  </mc:AlternateContent>
  <bookViews>
    <workbookView xWindow="0" yWindow="0" windowWidth="20490" windowHeight="7755"/>
  </bookViews>
  <sheets>
    <sheet name="Plan Operativo" sheetId="1" r:id="rId1"/>
    <sheet name="Avance Plan septiembre" sheetId="3" r:id="rId2"/>
    <sheet name="Listas" sheetId="2" state="hidden" r:id="rId3"/>
  </sheets>
  <definedNames>
    <definedName name="_xlnm.Print_Area" localSheetId="0">'Plan Operativo'!$A$1:$N$28</definedName>
  </definedNames>
  <calcPr calcId="171027"/>
</workbook>
</file>

<file path=xl/calcChain.xml><?xml version="1.0" encoding="utf-8"?>
<calcChain xmlns="http://schemas.openxmlformats.org/spreadsheetml/2006/main">
  <c r="Z17" i="1" l="1"/>
  <c r="Y17" i="1"/>
  <c r="X17" i="1"/>
  <c r="Z24" i="1"/>
  <c r="Z14" i="1"/>
  <c r="W24" i="1"/>
  <c r="V24" i="1"/>
  <c r="W21" i="1"/>
  <c r="W17" i="1"/>
  <c r="V17" i="1"/>
  <c r="U17" i="1"/>
  <c r="G24" i="3" l="1"/>
  <c r="C12" i="3"/>
  <c r="AA24" i="1" l="1"/>
  <c r="C23" i="1"/>
  <c r="AA21" i="1"/>
  <c r="C21" i="1"/>
  <c r="F20" i="1"/>
  <c r="T17" i="1"/>
  <c r="S17" i="1"/>
  <c r="R17" i="1"/>
  <c r="Q17" i="1"/>
  <c r="P17" i="1"/>
  <c r="O17" i="1"/>
  <c r="C16" i="1"/>
  <c r="C14" i="1"/>
  <c r="C13" i="1"/>
  <c r="C10" i="1" l="1"/>
  <c r="C29" i="1"/>
  <c r="C25" i="1" l="1"/>
</calcChain>
</file>

<file path=xl/comments1.xml><?xml version="1.0" encoding="utf-8"?>
<comments xmlns="http://schemas.openxmlformats.org/spreadsheetml/2006/main">
  <authors>
    <author>Martha Catalina Gomez Gonzalez</author>
  </authors>
  <commentList>
    <comment ref="V12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Manual
</t>
        </r>
      </text>
    </comment>
    <comment ref="X12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Protocolo
</t>
        </r>
      </text>
    </comment>
    <comment ref="P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Antioquia, Antioquia, Chocó
</t>
        </r>
      </text>
    </comment>
    <comment ref="Q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Córdoba, Antioquia, Norte de Santander</t>
        </r>
      </text>
    </comment>
    <comment ref="R13" authorId="0" shapeId="0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Caracterización Guaviare</t>
        </r>
      </text>
    </comment>
    <comment ref="S13" authorId="0" shapeId="0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Norte del Cauca
</t>
        </r>
      </text>
    </comment>
    <comment ref="T13" authorId="0" shapeId="0">
      <text>
        <r>
          <rPr>
            <b/>
            <sz val="9"/>
            <color indexed="81"/>
            <rFont val="Tahoma"/>
            <charset val="1"/>
          </rPr>
          <t>Martha Catalina Gomez Gonzalez:</t>
        </r>
        <r>
          <rPr>
            <sz val="9"/>
            <color indexed="81"/>
            <rFont val="Tahoma"/>
            <charset val="1"/>
          </rPr>
          <t xml:space="preserve">
Firma alcaldes PIC , Articulación Gob Nariño y Alcaldía de Tumaco, Socialización PDET en Tumaco, Socialización PDET con AWA, Articulación Sur de 
Bolívar, 
Articuclación Sur de Córdoba, Chocó, Antioquia</t>
        </r>
      </text>
    </comment>
    <comment ref="U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Catatumbo, Bolívar, PDET Indígenas Ptyo, PDET Morelia, Firma ART - FAO
</t>
        </r>
      </text>
    </comment>
    <comment ref="V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Mesa diálogo Magdalena Medio, PDET La Paz, Arauca</t>
        </r>
      </text>
    </comment>
    <comment ref="W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Sur de Bolívar, Plan 50/51, El Tambo, Cacao de oro, Cata de cacao, Sur de Bolívar</t>
        </r>
      </text>
    </comment>
    <comment ref="X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Taller Belén de los Andaquíes, Arauca, Tolima
</t>
        </r>
      </text>
    </comment>
    <comment ref="Y13" authorId="0" shapeId="0">
      <text>
        <r>
          <rPr>
            <b/>
            <sz val="9"/>
            <color indexed="81"/>
            <rFont val="Tahoma"/>
          </rPr>
          <t xml:space="preserve">Martha Catalina Gomez Gonzalez:Tumaco, Taller Belén de los Andaquíes, Córdoba, Arauca, La Montañita, Vista hermosa, Putumayo
</t>
        </r>
      </text>
    </comment>
    <comment ref="Z13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Belén de los Andaquíes, Stder Quilichao, María La Baja, Fonseca</t>
        </r>
      </text>
    </comment>
    <comment ref="Y1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Obras x Impuestos
</t>
        </r>
      </text>
    </comment>
    <comment ref="Z1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Convocatorias PIC</t>
        </r>
      </text>
    </comment>
    <comment ref="X1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TWITTER 351 FACEBOOK 76 INSTAGRAM 6 YOUTUBE 20</t>
        </r>
      </text>
    </comment>
    <comment ref="Y1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TWITTER 394 FACEBOOK 74 INSTAGRAM 3  YOUTUBE 42</t>
        </r>
      </text>
    </comment>
    <comment ref="Z1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TWITTER  347 FACEBOOK 73 INSTAGRAM 9  YOUTUBE 8
</t>
        </r>
      </text>
    </comment>
    <comment ref="O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Logo - Chaleco - pendones- presentación-camiseta - gorra - backing - carné
</t>
        </r>
      </text>
    </comment>
    <comment ref="V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Pendones, pasacalles, abanicos
</t>
        </r>
      </text>
    </comment>
    <comment ref="W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pendón ART, pendón ruta PDET, pendón pilares, acordeón, afiches
</t>
        </r>
      </text>
    </comment>
    <comment ref="Y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Ruta, pilares, acordeones
</t>
        </r>
      </text>
    </comment>
    <comment ref="Z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Campaña Navidad
Foto retabos</t>
        </r>
      </text>
    </comment>
    <comment ref="AA24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Cacao
</t>
        </r>
      </text>
    </comment>
    <comment ref="S26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AECID - COLOMBIA TRANSFORMA
</t>
        </r>
      </text>
    </comment>
    <comment ref="T2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ACONC
</t>
        </r>
      </text>
    </comment>
    <comment ref="U2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ACONC</t>
        </r>
      </text>
    </comment>
    <comment ref="W2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ACONC
</t>
        </r>
      </text>
    </comment>
    <comment ref="X27" authorId="0" shapeId="0">
      <text>
        <r>
          <rPr>
            <b/>
            <sz val="9"/>
            <color indexed="81"/>
            <rFont val="Tahoma"/>
          </rPr>
          <t>Martha Catalina Gomez Gonzalez:2 talleres de Belén de los Andaquíes</t>
        </r>
      </text>
    </comment>
    <comment ref="Z27" authorId="0" shapeId="0">
      <text>
        <r>
          <rPr>
            <b/>
            <sz val="9"/>
            <color indexed="81"/>
            <rFont val="Tahoma"/>
          </rPr>
          <t>Martha Catalina Gomez Gonzalez:</t>
        </r>
        <r>
          <rPr>
            <sz val="9"/>
            <color indexed="81"/>
            <rFont val="Tahoma"/>
          </rPr>
          <t xml:space="preserve">
2 talleres de Belén de los Andaquíes</t>
        </r>
      </text>
    </comment>
  </commentList>
</comments>
</file>

<file path=xl/sharedStrings.xml><?xml version="1.0" encoding="utf-8"?>
<sst xmlns="http://schemas.openxmlformats.org/spreadsheetml/2006/main" count="216" uniqueCount="124">
  <si>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</si>
  <si>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</si>
  <si>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</si>
  <si>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</si>
  <si>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</si>
  <si>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</si>
  <si>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</si>
  <si>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</si>
  <si>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</si>
  <si>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</si>
  <si>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</si>
  <si>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</si>
  <si>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</si>
  <si>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</si>
  <si>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</si>
  <si>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</si>
  <si>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</si>
  <si>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</si>
  <si>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</si>
  <si>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</si>
  <si>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</si>
  <si>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</si>
  <si>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</si>
  <si>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</si>
  <si>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</si>
  <si>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</si>
  <si>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</si>
  <si>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</si>
  <si>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</si>
  <si>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</si>
  <si>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</si>
  <si>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</si>
  <si>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</si>
  <si>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</si>
  <si>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</si>
  <si>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</si>
  <si>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</si>
  <si>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</si>
  <si>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</si>
  <si>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</si>
  <si>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</si>
  <si>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</si>
  <si>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</si>
  <si>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</si>
  <si>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</si>
  <si>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</si>
  <si>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</si>
  <si>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</si>
  <si>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</si>
  <si>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</si>
  <si>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</si>
  <si>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</si>
  <si>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</si>
  <si>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</si>
  <si>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</si>
  <si>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</si>
  <si>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</si>
  <si>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</si>
  <si>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</si>
  <si>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</si>
  <si>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</si>
  <si>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</si>
  <si>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</si>
  <si>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</si>
  <si>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</si>
  <si>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JULIO</t>
  </si>
  <si>
    <t>AGOSTO</t>
  </si>
  <si>
    <t>SEPTIEMBRE</t>
  </si>
  <si>
    <t>OCTUBRE</t>
  </si>
  <si>
    <t>NOVIEMBRE</t>
  </si>
  <si>
    <t>DICIEMBRE</t>
  </si>
  <si>
    <t>FORMATO: PLAN OPERATIVO</t>
  </si>
  <si>
    <t xml:space="preserve">Realizar talleres de Red de Reporteros </t>
  </si>
  <si>
    <t>Formular proyectos de comunicación para el desarrollo</t>
  </si>
  <si>
    <t xml:space="preserve">Proyectos de comunicación para el desarrollo </t>
  </si>
  <si>
    <t>Realizar y presentar estudios previos de proyectos de comunicación para el desarrollo</t>
  </si>
  <si>
    <t>Free Press</t>
  </si>
  <si>
    <t>Crear cuentas institucionales en redes sociales</t>
  </si>
  <si>
    <t>Generar contenidos para redes sociales</t>
  </si>
  <si>
    <t>Estrategia de marketing digital y página web</t>
  </si>
  <si>
    <t>Administrar y actualizar los contenidos de la página web</t>
  </si>
  <si>
    <t>Rediseñar la página web</t>
  </si>
  <si>
    <t>Publicar la página web</t>
  </si>
  <si>
    <t>Pauta radial</t>
  </si>
  <si>
    <t>Diseño de piezas de comunicación</t>
  </si>
  <si>
    <t xml:space="preserve">Estrategia de comunicaciones </t>
  </si>
  <si>
    <t>Diseñar estrategia de comunicaciones</t>
  </si>
  <si>
    <t>Presentar y solicitar aprobación de la estrategia de comunicaciones</t>
  </si>
  <si>
    <t>Elaborar contenidos para socializar con periodistas y medios locales, regionales y nacionales</t>
  </si>
  <si>
    <t>Archivo digital</t>
  </si>
  <si>
    <t>Acta comité</t>
  </si>
  <si>
    <t>Informes de comisión
Registro audiovisual</t>
  </si>
  <si>
    <t>Publicaciones en redes</t>
  </si>
  <si>
    <t>Redes sociales</t>
  </si>
  <si>
    <t>Página web</t>
  </si>
  <si>
    <t>A 27 de septiembre de 2017, no se han asignado recursos a la Oficina de Comunicaciones</t>
  </si>
  <si>
    <t>Presentar proyectos  a la Dirección, áreas misionales y Coordinación de Cooperación para la gestión de recursos</t>
  </si>
  <si>
    <t>Se elaboraron estudios previos de los dos proyectos de comunicación para el desarrollo con el fin de presentarlos para  financiar a través de Fondo paz</t>
  </si>
  <si>
    <t>Se crearon cuentas en facebook, instagram, youtube y twitter</t>
  </si>
  <si>
    <t>Elaborar listado de contactos de periodistas y medios de comunicación locales, regionales y nacionales</t>
  </si>
  <si>
    <t>Producción de cuñas</t>
  </si>
  <si>
    <t>Seguimiento de contrato con Agencia financiado por Cooperación</t>
  </si>
  <si>
    <t>Archivo digital
Correo electrónico</t>
  </si>
  <si>
    <t>Las cuñas se producen por demanda del servicio</t>
  </si>
  <si>
    <t>Estos contenidos se generan por demanda y de acuerdo con las actividades misionales de la entidad.</t>
  </si>
  <si>
    <t>Comunicación interna</t>
  </si>
  <si>
    <t>Diseño y envío de boletín interno</t>
  </si>
  <si>
    <t>Diseño y envío de mailing con información de interés para los servidores</t>
  </si>
  <si>
    <t>Diseño y publicación de manual de imagen institucional</t>
  </si>
  <si>
    <t>Diseño de piezas de comunicación que apoyen la misionalidad de la entidad</t>
  </si>
  <si>
    <t>La página se actualiza diariamente</t>
  </si>
  <si>
    <t>Monitoreo de medios</t>
  </si>
  <si>
    <t>Elaborar política y protocolo de comunicaciones</t>
  </si>
  <si>
    <t xml:space="preserve">Cubrimiento de actividades misionales </t>
  </si>
  <si>
    <t>Elaborar registro audiovisual y fotográfico</t>
  </si>
  <si>
    <t>Cubrimientos de eventos con la Directora y actividades misionales de la entidad, se realizan por demanda.</t>
  </si>
  <si>
    <t xml:space="preserve">Se elaboran los contenidos teniendo en cuenta las acciones que se lideran desde la Dirección y las áreas misionales,se realizan por demanda. </t>
  </si>
  <si>
    <t>La Agencia fue contratada directamente por Colombia Transforma. Desde Comunicaciones se envía el material y se hace seguimiento a la emisión de la pauta, se realiza por demanda.</t>
  </si>
  <si>
    <t>El diseño de piezas de comunicación se realiza por demanda.</t>
  </si>
  <si>
    <t>Se formularon dos proyectos de comunicación para el desarrollo: fortalecimiento de periodistas locales y creación de la Red de Jóvenes Reporteros Comunitarios. Estos proyectos se han presentado, a través de la Coordinación de Cooperación, a AECID y Colombia Transforma para la posible financiación en los municipios de su cobertura; sin embrago al 27 de septiembre no se ha iniciado con estos procesos, se realiza por demanda.</t>
  </si>
  <si>
    <t>Estos talleres se realizan directamente desde la Oficina de Comunicaciones, en la medida en que se cuenta con recursos para alimentación de los participantes. Es así que a la fecha se han realizado 4 sesiones de formación con los jóvenes de ACONC, se reralizan por demanda.</t>
  </si>
  <si>
    <t>El envío de información se realiza en coordinación con las diferentes dependencias interesadas en socializar temas de  interés para los servidores públicos, se realizan por demanda</t>
  </si>
  <si>
    <t>Con el fin de organizar el envío de mailing, a partir de septiembre se propuso publicar los asuntos de interés para los servidores en el boletín interno Renovación al Día,se realizan por demanda.</t>
  </si>
  <si>
    <t xml:space="preserve">Comunicaciones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</si>
</sst>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&quot;$&quot;\ #,##0"/>
    <numFmt numFmtId="166" formatCode="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164" fontId="6" fillId="3" borderId="1" xfId="2" applyFont="1" applyFill="1" applyBorder="1" applyAlignment="1">
      <alignment horizontal="left" vertical="center" wrapText="1"/>
    </xf>
    <xf numFmtId="164" fontId="7" fillId="3" borderId="1" xfId="2" applyFont="1" applyFill="1" applyBorder="1" applyAlignment="1">
      <alignment horizontal="left" vertical="center" wrapText="1"/>
    </xf>
    <xf numFmtId="16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9" borderId="11" xfId="0" applyFont="1" applyFill="1" applyBorder="1" applyAlignment="1" applyProtection="1">
      <alignment horizontal="center" vertical="center" wrapText="1"/>
    </xf>
    <xf numFmtId="0" fontId="10" fillId="9" borderId="12" xfId="0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0" fontId="9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9" fontId="3" fillId="0" borderId="19" xfId="0" applyNumberFormat="1" applyFont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 wrapText="1"/>
    </xf>
    <xf numFmtId="166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0" fontId="10" fillId="7" borderId="26" xfId="0" applyFont="1" applyFill="1" applyBorder="1" applyAlignment="1" applyProtection="1">
      <alignment horizontal="center" vertical="center" wrapText="1"/>
    </xf>
    <xf numFmtId="0" fontId="10" fillId="7" borderId="4" xfId="0" applyFont="1" applyFill="1" applyBorder="1" applyAlignment="1" applyProtection="1">
      <alignment horizontal="center" vertical="center" wrapText="1"/>
    </xf>
    <xf numFmtId="0" fontId="10" fillId="7" borderId="15" xfId="0" applyFont="1" applyFill="1" applyBorder="1" applyAlignment="1" applyProtection="1">
      <alignment horizontal="center" vertical="center" wrapText="1"/>
    </xf>
    <xf numFmtId="0" fontId="9" fillId="8" borderId="27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9" fontId="3" fillId="0" borderId="28" xfId="0" applyNumberFormat="1" applyFont="1" applyBorder="1" applyAlignment="1" applyProtection="1">
      <alignment horizontal="center" vertical="center" wrapText="1"/>
      <protection locked="0"/>
    </xf>
    <xf numFmtId="9" fontId="3" fillId="0" borderId="29" xfId="0" applyNumberFormat="1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9" fontId="3" fillId="0" borderId="30" xfId="0" applyNumberFormat="1" applyFont="1" applyBorder="1" applyAlignment="1" applyProtection="1">
      <alignment vertical="center" wrapText="1"/>
      <protection locked="0"/>
    </xf>
    <xf numFmtId="9" fontId="3" fillId="0" borderId="18" xfId="0" applyNumberFormat="1" applyFont="1" applyBorder="1" applyAlignment="1" applyProtection="1">
      <alignment horizontal="center" vertical="center" wrapText="1"/>
      <protection locked="0"/>
    </xf>
    <xf numFmtId="10" fontId="3" fillId="0" borderId="19" xfId="0" applyNumberFormat="1" applyFont="1" applyBorder="1" applyAlignment="1" applyProtection="1">
      <alignment vertical="center" wrapText="1"/>
      <protection locked="0"/>
    </xf>
    <xf numFmtId="9" fontId="3" fillId="0" borderId="4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/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left" wrapText="1"/>
      <protection locked="0"/>
    </xf>
    <xf numFmtId="0" fontId="3" fillId="0" borderId="19" xfId="0" applyFont="1" applyBorder="1" applyAlignment="1" applyProtection="1">
      <alignment horizontal="left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1" fillId="11" borderId="22" xfId="0" applyFont="1" applyFill="1" applyBorder="1" applyAlignment="1" applyProtection="1">
      <alignment horizontal="center" vertical="center" wrapText="1"/>
    </xf>
    <xf numFmtId="0" fontId="11" fillId="11" borderId="23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left" wrapText="1"/>
      <protection locked="0"/>
    </xf>
    <xf numFmtId="0" fontId="3" fillId="0" borderId="25" xfId="0" applyFont="1" applyBorder="1" applyAlignment="1" applyProtection="1">
      <alignment horizontal="left" wrapText="1"/>
      <protection locked="0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U31"/>
  <sheetViews>
    <sheetView showGridLines="0" tabSelected="1" zoomScale="85" zoomScaleNormal="85" workbookViewId="0">
      <selection activeCell="E13" sqref="E13"/>
    </sheetView>
  </sheetViews>
  <sheetFormatPr baseColWidth="10" defaultColWidth="11.42578125" defaultRowHeight="12.75" x14ac:dyDescent="0.25"/>
  <cols>
    <col min="1" max="1" width="6.42578125" style="8" bestFit="1" customWidth="1"/>
    <col min="2" max="2" width="41.28515625" style="8" customWidth="1"/>
    <col min="3" max="4" width="22.7109375" style="13" customWidth="1"/>
    <col min="5" max="5" width="10.42578125" style="13" customWidth="1"/>
    <col min="6" max="6" width="9" style="8" customWidth="1"/>
    <col min="7" max="7" width="29.28515625" style="8" customWidth="1"/>
    <col min="8" max="8" width="13.28515625" style="8" customWidth="1"/>
    <col min="9" max="9" width="12.7109375" style="8" customWidth="1"/>
    <col min="10" max="10" width="23.42578125" style="8" customWidth="1"/>
    <col min="11" max="12" width="25.5703125" style="8" customWidth="1"/>
    <col min="13" max="13" width="21.42578125" style="8" customWidth="1"/>
    <col min="14" max="14" width="21.140625" style="8" customWidth="1"/>
    <col min="15" max="22" width="11.42578125" style="8"/>
    <col min="23" max="23" width="13.140625" style="8" customWidth="1"/>
    <col min="24" max="24" width="11.42578125" style="8"/>
    <col min="25" max="25" width="14" style="8" customWidth="1"/>
    <col min="26" max="26" width="14.140625" style="8" customWidth="1"/>
    <col min="27" max="27" width="0" style="8" hidden="1" customWidth="1"/>
    <col min="28" max="28" width="15.140625" style="8" hidden="1" customWidth="1"/>
    <col min="29" max="29" width="0" style="8" hidden="1" customWidth="1"/>
    <col min="30" max="30" width="11.42578125" style="8"/>
    <col min="31" max="31" width="1" style="8" customWidth="1"/>
    <col min="32" max="39" width="11.42578125" style="8"/>
    <col min="40" max="40" width="13.42578125" style="8" bestFit="1" customWidth="1"/>
    <col min="41" max="41" width="0" style="8" hidden="1" customWidth="1"/>
    <col min="42" max="42" width="12.5703125" style="8" hidden="1" customWidth="1"/>
    <col min="43" max="43" width="0" style="8" hidden="1" customWidth="1"/>
    <col min="44" max="44" width="11.42578125" style="8"/>
    <col min="45" max="45" width="1" style="8" customWidth="1"/>
    <col min="46" max="47" width="49.140625" style="8" customWidth="1"/>
    <col min="48" max="16384" width="11.42578125" style="8"/>
  </cols>
  <sheetData>
    <row r="1" spans="1:47" ht="26.25" customHeight="1" x14ac:dyDescent="0.25">
      <c r="A1" s="105"/>
      <c r="B1" s="105"/>
      <c r="C1" s="105"/>
      <c r="D1" s="104" t="s">
        <v>71</v>
      </c>
      <c r="E1" s="104"/>
      <c r="F1" s="104"/>
      <c r="G1" s="104"/>
      <c r="H1" s="104"/>
      <c r="I1" s="104"/>
      <c r="J1" s="104"/>
      <c r="K1" s="104"/>
      <c r="L1" s="104"/>
      <c r="M1" s="104"/>
    </row>
    <row r="2" spans="1:47" ht="26.25" customHeight="1" x14ac:dyDescent="0.25">
      <c r="A2" s="105"/>
      <c r="B2" s="105"/>
      <c r="C2" s="105"/>
      <c r="D2" s="104" t="s">
        <v>4</v>
      </c>
      <c r="E2" s="104"/>
      <c r="F2" s="104"/>
      <c r="G2" s="104"/>
      <c r="H2" s="104"/>
      <c r="I2" s="104"/>
      <c r="J2" s="104"/>
      <c r="K2" s="104"/>
      <c r="L2" s="104"/>
      <c r="M2" s="104"/>
    </row>
    <row r="4" spans="1:47" x14ac:dyDescent="0.25">
      <c r="A4" s="9"/>
      <c r="B4" s="9"/>
      <c r="C4" s="10"/>
      <c r="D4" s="10"/>
      <c r="E4" s="10"/>
      <c r="F4" s="9"/>
      <c r="G4" s="9"/>
      <c r="H4" s="9"/>
      <c r="I4" s="9"/>
      <c r="J4" s="9"/>
      <c r="K4" s="9"/>
      <c r="L4" s="9"/>
      <c r="M4" s="9"/>
    </row>
    <row r="5" spans="1:47" ht="27" customHeight="1" x14ac:dyDescent="0.25">
      <c r="A5" s="9"/>
      <c r="B5" s="9"/>
      <c r="C5" s="106" t="s">
        <v>50</v>
      </c>
      <c r="D5" s="106"/>
      <c r="E5" s="106"/>
      <c r="F5" s="106"/>
      <c r="G5" s="101" t="s">
        <v>17</v>
      </c>
      <c r="H5" s="102"/>
      <c r="I5" s="102"/>
      <c r="J5" s="103"/>
    </row>
    <row r="6" spans="1:47" ht="10.5" customHeight="1" x14ac:dyDescent="0.25">
      <c r="A6" s="9"/>
      <c r="B6" s="9"/>
      <c r="C6" s="11"/>
      <c r="D6" s="11"/>
      <c r="E6" s="11"/>
      <c r="F6" s="12"/>
      <c r="G6" s="12"/>
      <c r="H6" s="12"/>
      <c r="I6" s="12"/>
      <c r="J6" s="12"/>
      <c r="K6" s="12"/>
      <c r="L6" s="12"/>
      <c r="M6" s="12"/>
    </row>
    <row r="7" spans="1:47" ht="23.25" customHeight="1" thickBot="1" x14ac:dyDescent="0.3">
      <c r="A7" s="9"/>
      <c r="B7" s="9"/>
      <c r="C7" s="98" t="s">
        <v>2</v>
      </c>
      <c r="D7" s="99"/>
      <c r="E7" s="100"/>
      <c r="F7" s="97" t="s">
        <v>11</v>
      </c>
      <c r="G7" s="97"/>
      <c r="H7" s="7"/>
      <c r="I7" s="7"/>
      <c r="J7" s="7"/>
      <c r="K7" s="7"/>
      <c r="L7" s="7"/>
    </row>
    <row r="8" spans="1:47" ht="29.25" customHeight="1" thickBot="1" x14ac:dyDescent="0.3">
      <c r="A8" s="9"/>
      <c r="B8" s="9"/>
      <c r="C8" s="10"/>
      <c r="D8" s="10"/>
      <c r="E8" s="10"/>
      <c r="F8" s="9"/>
      <c r="G8" s="9"/>
      <c r="H8" s="9"/>
      <c r="I8" s="9"/>
      <c r="J8" s="9"/>
      <c r="K8" s="9"/>
      <c r="L8" s="9"/>
      <c r="M8" s="9"/>
      <c r="O8" s="90" t="s">
        <v>55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2"/>
      <c r="AF8" s="90" t="s">
        <v>56</v>
      </c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2"/>
    </row>
    <row r="9" spans="1:47" ht="62.25" customHeight="1" thickBot="1" x14ac:dyDescent="0.3">
      <c r="A9" s="14" t="s">
        <v>0</v>
      </c>
      <c r="B9" s="14" t="s">
        <v>52</v>
      </c>
      <c r="C9" s="14" t="s">
        <v>35</v>
      </c>
      <c r="D9" s="14" t="s">
        <v>5</v>
      </c>
      <c r="E9" s="14" t="s">
        <v>51</v>
      </c>
      <c r="F9" s="107" t="s">
        <v>3</v>
      </c>
      <c r="G9" s="108"/>
      <c r="H9" s="15" t="s">
        <v>6</v>
      </c>
      <c r="I9" s="15" t="s">
        <v>7</v>
      </c>
      <c r="J9" s="15" t="s">
        <v>54</v>
      </c>
      <c r="K9" s="15" t="s">
        <v>10</v>
      </c>
      <c r="L9" s="15" t="s">
        <v>1</v>
      </c>
      <c r="M9" s="14" t="s">
        <v>8</v>
      </c>
      <c r="N9" s="21" t="s">
        <v>9</v>
      </c>
      <c r="O9" s="55" t="s">
        <v>57</v>
      </c>
      <c r="P9" s="56" t="s">
        <v>58</v>
      </c>
      <c r="Q9" s="56" t="s">
        <v>59</v>
      </c>
      <c r="R9" s="56" t="s">
        <v>60</v>
      </c>
      <c r="S9" s="57" t="s">
        <v>61</v>
      </c>
      <c r="T9" s="56" t="s">
        <v>64</v>
      </c>
      <c r="U9" s="56" t="s">
        <v>65</v>
      </c>
      <c r="V9" s="56" t="s">
        <v>66</v>
      </c>
      <c r="W9" s="57" t="s">
        <v>67</v>
      </c>
      <c r="X9" s="56" t="s">
        <v>68</v>
      </c>
      <c r="Y9" s="56" t="s">
        <v>69</v>
      </c>
      <c r="Z9" s="57" t="s">
        <v>70</v>
      </c>
      <c r="AA9" s="56" t="s">
        <v>68</v>
      </c>
      <c r="AB9" s="56" t="s">
        <v>69</v>
      </c>
      <c r="AC9" s="57" t="s">
        <v>70</v>
      </c>
      <c r="AD9" s="58" t="s">
        <v>62</v>
      </c>
      <c r="AF9" s="17" t="s">
        <v>57</v>
      </c>
      <c r="AG9" s="18" t="s">
        <v>58</v>
      </c>
      <c r="AH9" s="18" t="s">
        <v>59</v>
      </c>
      <c r="AI9" s="18" t="s">
        <v>60</v>
      </c>
      <c r="AJ9" s="19" t="s">
        <v>61</v>
      </c>
      <c r="AK9" s="18" t="s">
        <v>64</v>
      </c>
      <c r="AL9" s="18" t="s">
        <v>65</v>
      </c>
      <c r="AM9" s="19" t="s">
        <v>66</v>
      </c>
      <c r="AN9" s="18" t="s">
        <v>67</v>
      </c>
      <c r="AO9" s="18" t="s">
        <v>68</v>
      </c>
      <c r="AP9" s="18" t="s">
        <v>69</v>
      </c>
      <c r="AQ9" s="19" t="s">
        <v>70</v>
      </c>
      <c r="AR9" s="20" t="s">
        <v>62</v>
      </c>
      <c r="AT9" s="93" t="s">
        <v>63</v>
      </c>
      <c r="AU9" s="94"/>
    </row>
    <row r="10" spans="1:47" ht="39" customHeight="1" x14ac:dyDescent="0.25">
      <c r="A10" s="88">
        <v>1</v>
      </c>
      <c r="B10" s="88" t="s">
        <v>21</v>
      </c>
      <c r="C10" s="73" t="str">
        <f>+IF(B10="","",VLOOKUP($B10,Listas!$A$12:$C$18,3,FALSE))</f>
        <v>50 Planes Veredales de Renovación Territorial</v>
      </c>
      <c r="D10" s="73" t="s">
        <v>85</v>
      </c>
      <c r="E10" s="73">
        <v>1</v>
      </c>
      <c r="F10" s="40">
        <v>1</v>
      </c>
      <c r="G10" s="6" t="s">
        <v>86</v>
      </c>
      <c r="H10" s="35">
        <v>42948</v>
      </c>
      <c r="I10" s="35">
        <v>42961</v>
      </c>
      <c r="J10" s="33"/>
      <c r="K10" s="41"/>
      <c r="L10" s="22" t="s">
        <v>89</v>
      </c>
      <c r="M10" s="73" t="s">
        <v>41</v>
      </c>
      <c r="N10" s="80" t="s">
        <v>46</v>
      </c>
      <c r="O10" s="60"/>
      <c r="P10" s="61"/>
      <c r="Q10" s="62"/>
      <c r="R10" s="62"/>
      <c r="S10" s="62"/>
      <c r="T10" s="62"/>
      <c r="U10" s="62"/>
      <c r="V10" s="62">
        <v>1</v>
      </c>
      <c r="W10" s="62"/>
      <c r="X10" s="62"/>
      <c r="Y10" s="62"/>
      <c r="Z10" s="62"/>
      <c r="AA10" s="62"/>
      <c r="AB10" s="62"/>
      <c r="AC10" s="62"/>
      <c r="AD10" s="63">
        <v>1</v>
      </c>
      <c r="AE10" s="27"/>
      <c r="AF10" s="24"/>
      <c r="AG10" s="25"/>
      <c r="AH10" s="25"/>
      <c r="AI10" s="25"/>
      <c r="AJ10" s="25"/>
      <c r="AK10" s="37"/>
      <c r="AL10" s="37"/>
      <c r="AM10" s="37"/>
      <c r="AN10" s="37"/>
      <c r="AO10" s="37"/>
      <c r="AP10" s="37"/>
      <c r="AQ10" s="37"/>
      <c r="AR10" s="26"/>
      <c r="AS10" s="27"/>
      <c r="AT10" s="95" t="s">
        <v>95</v>
      </c>
      <c r="AU10" s="96"/>
    </row>
    <row r="11" spans="1:47" ht="39" customHeight="1" x14ac:dyDescent="0.25">
      <c r="A11" s="89"/>
      <c r="B11" s="89"/>
      <c r="C11" s="74"/>
      <c r="D11" s="74"/>
      <c r="E11" s="74"/>
      <c r="F11" s="40">
        <v>1</v>
      </c>
      <c r="G11" s="6" t="s">
        <v>87</v>
      </c>
      <c r="H11" s="35">
        <v>42961</v>
      </c>
      <c r="I11" s="35">
        <v>42978</v>
      </c>
      <c r="J11" s="33"/>
      <c r="K11" s="41"/>
      <c r="L11" s="22" t="s">
        <v>90</v>
      </c>
      <c r="M11" s="74"/>
      <c r="N11" s="81"/>
      <c r="O11" s="28"/>
      <c r="P11" s="29"/>
      <c r="Q11" s="59"/>
      <c r="R11" s="29"/>
      <c r="S11" s="29"/>
      <c r="T11" s="29"/>
      <c r="U11" s="29"/>
      <c r="V11" s="29">
        <v>1</v>
      </c>
      <c r="W11" s="29"/>
      <c r="X11" s="29"/>
      <c r="Y11" s="29"/>
      <c r="Z11" s="29"/>
      <c r="AA11" s="29"/>
      <c r="AB11" s="29"/>
      <c r="AC11" s="29"/>
      <c r="AD11" s="32">
        <v>1</v>
      </c>
      <c r="AE11" s="27"/>
      <c r="AF11" s="28"/>
      <c r="AG11" s="29"/>
      <c r="AH11" s="29"/>
      <c r="AI11" s="29"/>
      <c r="AJ11" s="29"/>
      <c r="AK11" s="38"/>
      <c r="AL11" s="38"/>
      <c r="AM11" s="38"/>
      <c r="AN11" s="38"/>
      <c r="AO11" s="38"/>
      <c r="AP11" s="38"/>
      <c r="AQ11" s="38"/>
      <c r="AR11" s="30"/>
      <c r="AS11" s="27"/>
      <c r="AT11" s="78"/>
      <c r="AU11" s="79"/>
    </row>
    <row r="12" spans="1:47" ht="39" customHeight="1" x14ac:dyDescent="0.25">
      <c r="A12" s="45"/>
      <c r="B12" s="45"/>
      <c r="C12" s="75"/>
      <c r="D12" s="47"/>
      <c r="E12" s="47"/>
      <c r="F12" s="48">
        <v>2</v>
      </c>
      <c r="G12" s="6" t="s">
        <v>112</v>
      </c>
      <c r="H12" s="35">
        <v>42962</v>
      </c>
      <c r="I12" s="35">
        <v>43023</v>
      </c>
      <c r="J12" s="33"/>
      <c r="K12" s="46"/>
      <c r="L12" s="22" t="s">
        <v>89</v>
      </c>
      <c r="M12" s="47"/>
      <c r="N12" s="50"/>
      <c r="O12" s="28"/>
      <c r="P12" s="29"/>
      <c r="Q12" s="59"/>
      <c r="R12" s="29"/>
      <c r="S12" s="29"/>
      <c r="T12" s="29"/>
      <c r="U12" s="29"/>
      <c r="V12" s="29">
        <v>1</v>
      </c>
      <c r="W12" s="29"/>
      <c r="X12" s="29">
        <v>1</v>
      </c>
      <c r="Y12" s="29"/>
      <c r="Z12" s="29"/>
      <c r="AA12" s="29"/>
      <c r="AB12" s="29"/>
      <c r="AC12" s="29"/>
      <c r="AD12" s="32">
        <v>1</v>
      </c>
      <c r="AE12" s="27">
        <v>100</v>
      </c>
      <c r="AF12" s="24"/>
      <c r="AG12" s="25"/>
      <c r="AH12" s="25"/>
      <c r="AI12" s="25"/>
      <c r="AJ12" s="25"/>
      <c r="AK12" s="37"/>
      <c r="AL12" s="37"/>
      <c r="AM12" s="37"/>
      <c r="AN12" s="37"/>
      <c r="AO12" s="37"/>
      <c r="AP12" s="37"/>
      <c r="AQ12" s="37"/>
      <c r="AR12" s="26"/>
      <c r="AS12" s="27"/>
      <c r="AT12" s="42"/>
      <c r="AU12" s="43"/>
    </row>
    <row r="13" spans="1:47" ht="77.25" customHeight="1" x14ac:dyDescent="0.25">
      <c r="A13" s="44">
        <v>2</v>
      </c>
      <c r="B13" s="44" t="s">
        <v>21</v>
      </c>
      <c r="C13" s="46" t="str">
        <f>+IF(B13="","",VLOOKUP($B13,Listas!$A$12:$C$18,3,FALSE))</f>
        <v>50 Planes Veredales de Renovación Territorial</v>
      </c>
      <c r="D13" s="46" t="s">
        <v>113</v>
      </c>
      <c r="E13" s="66">
        <v>1</v>
      </c>
      <c r="F13" s="67">
        <v>1</v>
      </c>
      <c r="G13" s="6" t="s">
        <v>114</v>
      </c>
      <c r="H13" s="35">
        <v>42767</v>
      </c>
      <c r="I13" s="35">
        <v>43100</v>
      </c>
      <c r="J13" s="33"/>
      <c r="K13" s="46"/>
      <c r="L13" s="22" t="s">
        <v>89</v>
      </c>
      <c r="M13" s="46" t="s">
        <v>41</v>
      </c>
      <c r="N13" s="49" t="s">
        <v>46</v>
      </c>
      <c r="O13" s="64"/>
      <c r="P13" s="29">
        <v>3</v>
      </c>
      <c r="Q13" s="29">
        <v>3</v>
      </c>
      <c r="R13" s="29">
        <v>1</v>
      </c>
      <c r="S13" s="29">
        <v>1</v>
      </c>
      <c r="T13" s="29">
        <v>9</v>
      </c>
      <c r="U13" s="29">
        <v>6</v>
      </c>
      <c r="V13" s="29">
        <v>3</v>
      </c>
      <c r="W13" s="29">
        <v>5</v>
      </c>
      <c r="X13" s="29">
        <v>3</v>
      </c>
      <c r="Y13" s="29">
        <v>7</v>
      </c>
      <c r="Z13" s="29">
        <v>4</v>
      </c>
      <c r="AA13" s="29"/>
      <c r="AB13" s="29"/>
      <c r="AC13" s="29"/>
      <c r="AD13" s="32">
        <v>1</v>
      </c>
      <c r="AE13" s="27"/>
      <c r="AF13" s="24"/>
      <c r="AG13" s="25"/>
      <c r="AH13" s="25"/>
      <c r="AI13" s="25"/>
      <c r="AJ13" s="25"/>
      <c r="AK13" s="37"/>
      <c r="AL13" s="37"/>
      <c r="AM13" s="37"/>
      <c r="AN13" s="37"/>
      <c r="AO13" s="37"/>
      <c r="AP13" s="37"/>
      <c r="AQ13" s="37"/>
      <c r="AR13" s="26"/>
      <c r="AS13" s="27"/>
      <c r="AT13" s="95" t="s">
        <v>115</v>
      </c>
      <c r="AU13" s="96"/>
    </row>
    <row r="14" spans="1:47" ht="58.5" customHeight="1" x14ac:dyDescent="0.25">
      <c r="A14" s="87">
        <v>3</v>
      </c>
      <c r="B14" s="87" t="s">
        <v>26</v>
      </c>
      <c r="C14" s="73" t="str">
        <f>+IF(B14="","",VLOOKUP($B14,Listas!$A$12:$C$18,3,FALSE))</f>
        <v>Políticas de buen gobierno definidas e implementadas</v>
      </c>
      <c r="D14" s="76" t="s">
        <v>76</v>
      </c>
      <c r="E14" s="76">
        <v>1</v>
      </c>
      <c r="F14" s="67">
        <v>1</v>
      </c>
      <c r="G14" s="6" t="s">
        <v>88</v>
      </c>
      <c r="H14" s="35">
        <v>42750</v>
      </c>
      <c r="I14" s="35">
        <v>43100</v>
      </c>
      <c r="J14" s="34"/>
      <c r="K14" s="46"/>
      <c r="L14" s="22" t="s">
        <v>89</v>
      </c>
      <c r="M14" s="73" t="s">
        <v>41</v>
      </c>
      <c r="N14" s="80" t="s">
        <v>46</v>
      </c>
      <c r="O14" s="28"/>
      <c r="P14" s="29">
        <v>2</v>
      </c>
      <c r="Q14" s="29">
        <v>2</v>
      </c>
      <c r="R14" s="29">
        <v>2</v>
      </c>
      <c r="S14" s="29">
        <v>8</v>
      </c>
      <c r="T14" s="29">
        <v>11</v>
      </c>
      <c r="U14" s="29">
        <v>13</v>
      </c>
      <c r="V14" s="29">
        <v>5</v>
      </c>
      <c r="W14" s="29">
        <v>11</v>
      </c>
      <c r="X14" s="29">
        <v>10</v>
      </c>
      <c r="Y14" s="29">
        <v>17</v>
      </c>
      <c r="Z14" s="29">
        <f>8+8</f>
        <v>16</v>
      </c>
      <c r="AA14" s="29"/>
      <c r="AB14" s="29"/>
      <c r="AC14" s="29"/>
      <c r="AD14" s="32">
        <v>1</v>
      </c>
      <c r="AE14" s="27"/>
      <c r="AF14" s="28"/>
      <c r="AG14" s="29"/>
      <c r="AH14" s="29"/>
      <c r="AI14" s="29"/>
      <c r="AJ14" s="29"/>
      <c r="AK14" s="38"/>
      <c r="AL14" s="38"/>
      <c r="AM14" s="38"/>
      <c r="AN14" s="38"/>
      <c r="AO14" s="38"/>
      <c r="AP14" s="38"/>
      <c r="AQ14" s="38"/>
      <c r="AR14" s="30"/>
      <c r="AS14" s="27">
        <v>0</v>
      </c>
      <c r="AT14" s="78" t="s">
        <v>116</v>
      </c>
      <c r="AU14" s="79"/>
    </row>
    <row r="15" spans="1:47" ht="56.25" customHeight="1" x14ac:dyDescent="0.25">
      <c r="A15" s="87"/>
      <c r="B15" s="87"/>
      <c r="C15" s="74"/>
      <c r="D15" s="76"/>
      <c r="E15" s="76"/>
      <c r="F15" s="48">
        <v>1</v>
      </c>
      <c r="G15" s="6" t="s">
        <v>99</v>
      </c>
      <c r="H15" s="35">
        <v>42917</v>
      </c>
      <c r="I15" s="35">
        <v>43100</v>
      </c>
      <c r="J15" s="34"/>
      <c r="K15" s="46"/>
      <c r="L15" s="22" t="s">
        <v>89</v>
      </c>
      <c r="M15" s="74"/>
      <c r="N15" s="81"/>
      <c r="O15" s="28"/>
      <c r="P15" s="29"/>
      <c r="Q15" s="29"/>
      <c r="R15" s="29"/>
      <c r="S15" s="29"/>
      <c r="T15" s="29"/>
      <c r="U15" s="29"/>
      <c r="V15" s="29"/>
      <c r="W15" s="29">
        <v>1</v>
      </c>
      <c r="X15" s="29"/>
      <c r="Y15" s="29"/>
      <c r="Z15" s="29"/>
      <c r="AA15" s="29"/>
      <c r="AB15" s="29"/>
      <c r="AC15" s="29"/>
      <c r="AD15" s="32">
        <v>1</v>
      </c>
      <c r="AE15" s="27"/>
      <c r="AF15" s="28"/>
      <c r="AG15" s="29"/>
      <c r="AH15" s="29"/>
      <c r="AI15" s="29"/>
      <c r="AJ15" s="29"/>
      <c r="AK15" s="38"/>
      <c r="AL15" s="38"/>
      <c r="AM15" s="38"/>
      <c r="AN15" s="38"/>
      <c r="AO15" s="38"/>
      <c r="AP15" s="38"/>
      <c r="AQ15" s="38"/>
      <c r="AR15" s="30"/>
      <c r="AS15" s="27"/>
      <c r="AT15" s="78"/>
      <c r="AU15" s="79"/>
    </row>
    <row r="16" spans="1:47" ht="30" customHeight="1" x14ac:dyDescent="0.2">
      <c r="A16" s="88">
        <v>4</v>
      </c>
      <c r="B16" s="88" t="s">
        <v>26</v>
      </c>
      <c r="C16" s="73" t="str">
        <f>+IF(B16="","",VLOOKUP($B16,Listas!$A$12:$C$18,3,FALSE))</f>
        <v>Políticas de buen gobierno definidas e implementadas</v>
      </c>
      <c r="D16" s="73" t="s">
        <v>79</v>
      </c>
      <c r="E16" s="73">
        <v>226</v>
      </c>
      <c r="F16" s="48">
        <v>4</v>
      </c>
      <c r="G16" s="6" t="s">
        <v>77</v>
      </c>
      <c r="H16" s="35">
        <v>42736</v>
      </c>
      <c r="I16" s="35">
        <v>42794</v>
      </c>
      <c r="J16" s="34"/>
      <c r="K16" s="46"/>
      <c r="L16" s="22" t="s">
        <v>93</v>
      </c>
      <c r="M16" s="73" t="s">
        <v>42</v>
      </c>
      <c r="N16" s="80" t="s">
        <v>46</v>
      </c>
      <c r="O16" s="28"/>
      <c r="P16" s="29">
        <v>4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32">
        <v>1</v>
      </c>
      <c r="AE16" s="27"/>
      <c r="AF16" s="28"/>
      <c r="AG16" s="29">
        <v>4</v>
      </c>
      <c r="AH16" s="29"/>
      <c r="AI16" s="29"/>
      <c r="AJ16" s="29"/>
      <c r="AK16" s="38"/>
      <c r="AL16" s="38"/>
      <c r="AM16" s="38"/>
      <c r="AN16" s="38"/>
      <c r="AO16" s="38"/>
      <c r="AP16" s="38"/>
      <c r="AQ16" s="38"/>
      <c r="AR16" s="30"/>
      <c r="AS16" s="27"/>
      <c r="AT16" s="82" t="s">
        <v>98</v>
      </c>
      <c r="AU16" s="83"/>
    </row>
    <row r="17" spans="1:47" ht="42" customHeight="1" x14ac:dyDescent="0.2">
      <c r="A17" s="89"/>
      <c r="B17" s="89"/>
      <c r="C17" s="74"/>
      <c r="D17" s="74"/>
      <c r="E17" s="74"/>
      <c r="F17" s="67">
        <v>1</v>
      </c>
      <c r="G17" s="6" t="s">
        <v>78</v>
      </c>
      <c r="H17" s="35">
        <v>42750</v>
      </c>
      <c r="I17" s="35">
        <v>43100</v>
      </c>
      <c r="J17" s="34"/>
      <c r="K17" s="46"/>
      <c r="L17" s="22" t="s">
        <v>92</v>
      </c>
      <c r="M17" s="74"/>
      <c r="N17" s="81"/>
      <c r="O17" s="28">
        <f>8+37</f>
        <v>45</v>
      </c>
      <c r="P17" s="29">
        <f>39+24</f>
        <v>63</v>
      </c>
      <c r="Q17" s="29">
        <f>84+34+4</f>
        <v>122</v>
      </c>
      <c r="R17" s="29">
        <f>67+19+1</f>
        <v>87</v>
      </c>
      <c r="S17" s="29">
        <f>151+22+1</f>
        <v>174</v>
      </c>
      <c r="T17" s="29">
        <f>293+49+5</f>
        <v>347</v>
      </c>
      <c r="U17" s="29">
        <f>320+47+2</f>
        <v>369</v>
      </c>
      <c r="V17" s="29">
        <f>68+247+6</f>
        <v>321</v>
      </c>
      <c r="W17" s="29">
        <f>39+68+213</f>
        <v>320</v>
      </c>
      <c r="X17" s="29">
        <f>351+76+6+20</f>
        <v>453</v>
      </c>
      <c r="Y17" s="29">
        <f>394+74+3+42</f>
        <v>513</v>
      </c>
      <c r="Z17" s="29">
        <f>347+73+9+8</f>
        <v>437</v>
      </c>
      <c r="AA17" s="29"/>
      <c r="AB17" s="29"/>
      <c r="AC17" s="29"/>
      <c r="AD17" s="32">
        <v>1</v>
      </c>
      <c r="AE17" s="27"/>
      <c r="AF17" s="28"/>
      <c r="AG17" s="29"/>
      <c r="AH17" s="29"/>
      <c r="AI17" s="29"/>
      <c r="AJ17" s="29"/>
      <c r="AK17" s="38"/>
      <c r="AL17" s="38"/>
      <c r="AM17" s="38"/>
      <c r="AN17" s="38"/>
      <c r="AO17" s="38"/>
      <c r="AP17" s="38"/>
      <c r="AQ17" s="38"/>
      <c r="AR17" s="30"/>
      <c r="AS17" s="27"/>
      <c r="AT17" s="82" t="s">
        <v>104</v>
      </c>
      <c r="AU17" s="83"/>
    </row>
    <row r="18" spans="1:47" ht="42" customHeight="1" x14ac:dyDescent="0.25">
      <c r="A18" s="89"/>
      <c r="B18" s="89"/>
      <c r="C18" s="74"/>
      <c r="D18" s="74"/>
      <c r="E18" s="74"/>
      <c r="F18" s="48">
        <v>1</v>
      </c>
      <c r="G18" s="6" t="s">
        <v>81</v>
      </c>
      <c r="H18" s="35">
        <v>42750</v>
      </c>
      <c r="I18" s="35">
        <v>42897</v>
      </c>
      <c r="J18" s="34"/>
      <c r="K18" s="46"/>
      <c r="L18" s="22" t="s">
        <v>94</v>
      </c>
      <c r="M18" s="74"/>
      <c r="N18" s="81"/>
      <c r="O18" s="28"/>
      <c r="P18" s="29"/>
      <c r="Q18" s="29"/>
      <c r="R18" s="29"/>
      <c r="S18" s="29"/>
      <c r="T18" s="29">
        <v>1</v>
      </c>
      <c r="U18" s="29"/>
      <c r="V18" s="29"/>
      <c r="W18" s="29"/>
      <c r="X18" s="29"/>
      <c r="Y18" s="29"/>
      <c r="Z18" s="29"/>
      <c r="AA18" s="29"/>
      <c r="AB18" s="29"/>
      <c r="AC18" s="29"/>
      <c r="AD18" s="32">
        <v>1</v>
      </c>
      <c r="AE18" s="27"/>
      <c r="AF18" s="28"/>
      <c r="AG18" s="29"/>
      <c r="AH18" s="29"/>
      <c r="AI18" s="29"/>
      <c r="AJ18" s="29"/>
      <c r="AK18" s="38"/>
      <c r="AL18" s="38"/>
      <c r="AM18" s="38"/>
      <c r="AN18" s="38"/>
      <c r="AO18" s="38"/>
      <c r="AP18" s="38"/>
      <c r="AQ18" s="38"/>
      <c r="AR18" s="30"/>
      <c r="AS18" s="27"/>
      <c r="AT18" s="84"/>
      <c r="AU18" s="85"/>
    </row>
    <row r="19" spans="1:47" ht="42" customHeight="1" x14ac:dyDescent="0.25">
      <c r="A19" s="89"/>
      <c r="B19" s="89"/>
      <c r="C19" s="74"/>
      <c r="D19" s="74"/>
      <c r="E19" s="74"/>
      <c r="F19" s="48">
        <v>1</v>
      </c>
      <c r="G19" s="6" t="s">
        <v>82</v>
      </c>
      <c r="H19" s="35">
        <v>42898</v>
      </c>
      <c r="I19" s="35">
        <v>42898</v>
      </c>
      <c r="J19" s="34"/>
      <c r="K19" s="46"/>
      <c r="L19" s="22" t="s">
        <v>94</v>
      </c>
      <c r="M19" s="74"/>
      <c r="N19" s="81"/>
      <c r="O19" s="28"/>
      <c r="P19" s="29"/>
      <c r="Q19" s="29"/>
      <c r="R19" s="29"/>
      <c r="S19" s="29"/>
      <c r="T19" s="29">
        <v>1</v>
      </c>
      <c r="U19" s="29"/>
      <c r="V19" s="29"/>
      <c r="W19" s="29"/>
      <c r="X19" s="29"/>
      <c r="Y19" s="29"/>
      <c r="Z19" s="29"/>
      <c r="AA19" s="29"/>
      <c r="AB19" s="29"/>
      <c r="AC19" s="29"/>
      <c r="AD19" s="32">
        <v>1</v>
      </c>
      <c r="AE19" s="27"/>
      <c r="AF19" s="28"/>
      <c r="AG19" s="29"/>
      <c r="AH19" s="29"/>
      <c r="AI19" s="29"/>
      <c r="AJ19" s="29"/>
      <c r="AK19" s="38"/>
      <c r="AL19" s="38"/>
      <c r="AM19" s="38"/>
      <c r="AN19" s="38"/>
      <c r="AO19" s="38"/>
      <c r="AP19" s="38"/>
      <c r="AQ19" s="38"/>
      <c r="AR19" s="30"/>
      <c r="AS19" s="27"/>
      <c r="AT19" s="84"/>
      <c r="AU19" s="85"/>
    </row>
    <row r="20" spans="1:47" ht="30" customHeight="1" x14ac:dyDescent="0.25">
      <c r="A20" s="89"/>
      <c r="B20" s="89"/>
      <c r="C20" s="75"/>
      <c r="D20" s="74"/>
      <c r="E20" s="74"/>
      <c r="F20" s="48">
        <f>20*11</f>
        <v>220</v>
      </c>
      <c r="G20" s="6" t="s">
        <v>80</v>
      </c>
      <c r="H20" s="35">
        <v>42750</v>
      </c>
      <c r="I20" s="35">
        <v>43100</v>
      </c>
      <c r="J20" s="34"/>
      <c r="K20" s="46"/>
      <c r="L20" s="22" t="s">
        <v>94</v>
      </c>
      <c r="M20" s="74"/>
      <c r="N20" s="81"/>
      <c r="O20" s="28"/>
      <c r="P20" s="29">
        <v>20</v>
      </c>
      <c r="Q20" s="29">
        <v>20</v>
      </c>
      <c r="R20" s="29">
        <v>20</v>
      </c>
      <c r="S20" s="29">
        <v>20</v>
      </c>
      <c r="T20" s="29">
        <v>20</v>
      </c>
      <c r="U20" s="29">
        <v>20</v>
      </c>
      <c r="V20" s="29">
        <v>20</v>
      </c>
      <c r="W20" s="29">
        <v>20</v>
      </c>
      <c r="X20" s="29">
        <v>20</v>
      </c>
      <c r="Y20" s="29">
        <v>20</v>
      </c>
      <c r="Z20" s="29">
        <v>20</v>
      </c>
      <c r="AA20" s="29"/>
      <c r="AB20" s="29"/>
      <c r="AC20" s="29"/>
      <c r="AD20" s="32">
        <v>1</v>
      </c>
      <c r="AE20" s="27"/>
      <c r="AF20" s="28"/>
      <c r="AG20" s="29"/>
      <c r="AH20" s="29"/>
      <c r="AI20" s="29"/>
      <c r="AJ20" s="29"/>
      <c r="AK20" s="38"/>
      <c r="AL20" s="38"/>
      <c r="AM20" s="38"/>
      <c r="AN20" s="38"/>
      <c r="AO20" s="38"/>
      <c r="AP20" s="38"/>
      <c r="AQ20" s="38"/>
      <c r="AR20" s="30"/>
      <c r="AS20" s="27"/>
      <c r="AT20" s="78" t="s">
        <v>110</v>
      </c>
      <c r="AU20" s="79"/>
    </row>
    <row r="21" spans="1:47" ht="30" customHeight="1" x14ac:dyDescent="0.25">
      <c r="A21" s="87">
        <v>5</v>
      </c>
      <c r="B21" s="87" t="s">
        <v>21</v>
      </c>
      <c r="C21" s="76" t="str">
        <f>+IF(B21="","",VLOOKUP($B21,Listas!$A$12:$C$18,3,FALSE))</f>
        <v>50 Planes Veredales de Renovación Territorial</v>
      </c>
      <c r="D21" s="76" t="s">
        <v>83</v>
      </c>
      <c r="E21" s="86">
        <v>1</v>
      </c>
      <c r="F21" s="67">
        <v>1</v>
      </c>
      <c r="G21" s="6" t="s">
        <v>100</v>
      </c>
      <c r="H21" s="36">
        <v>42962</v>
      </c>
      <c r="I21" s="36">
        <v>43084</v>
      </c>
      <c r="J21" s="33"/>
      <c r="K21" s="46"/>
      <c r="L21" s="23" t="s">
        <v>102</v>
      </c>
      <c r="M21" s="76" t="s">
        <v>41</v>
      </c>
      <c r="N21" s="77" t="s">
        <v>46</v>
      </c>
      <c r="O21" s="51"/>
      <c r="P21" s="29"/>
      <c r="Q21" s="29"/>
      <c r="R21" s="29"/>
      <c r="S21" s="29"/>
      <c r="T21" s="29"/>
      <c r="U21" s="29"/>
      <c r="V21" s="29"/>
      <c r="W21" s="29">
        <f>14+20+7</f>
        <v>41</v>
      </c>
      <c r="X21" s="29"/>
      <c r="Y21" s="29"/>
      <c r="Z21" s="29"/>
      <c r="AA21" s="29">
        <f>67+30</f>
        <v>97</v>
      </c>
      <c r="AB21" s="29"/>
      <c r="AC21" s="29"/>
      <c r="AD21" s="32">
        <v>1</v>
      </c>
      <c r="AE21" s="27"/>
      <c r="AF21" s="28"/>
      <c r="AG21" s="29"/>
      <c r="AH21" s="29"/>
      <c r="AI21" s="29"/>
      <c r="AJ21" s="29"/>
      <c r="AK21" s="38"/>
      <c r="AL21" s="38"/>
      <c r="AM21" s="38"/>
      <c r="AN21" s="38"/>
      <c r="AO21" s="38"/>
      <c r="AP21" s="38"/>
      <c r="AQ21" s="38"/>
      <c r="AR21" s="30"/>
      <c r="AS21" s="27"/>
      <c r="AT21" s="78" t="s">
        <v>103</v>
      </c>
      <c r="AU21" s="79"/>
    </row>
    <row r="22" spans="1:47" ht="42" customHeight="1" x14ac:dyDescent="0.25">
      <c r="A22" s="87"/>
      <c r="B22" s="87"/>
      <c r="C22" s="76"/>
      <c r="D22" s="76"/>
      <c r="E22" s="76"/>
      <c r="F22" s="67">
        <v>1</v>
      </c>
      <c r="G22" s="6" t="s">
        <v>101</v>
      </c>
      <c r="H22" s="36">
        <v>42975</v>
      </c>
      <c r="I22" s="36">
        <v>43084</v>
      </c>
      <c r="J22" s="33"/>
      <c r="K22" s="46"/>
      <c r="L22" s="23" t="s">
        <v>89</v>
      </c>
      <c r="M22" s="76"/>
      <c r="N22" s="77"/>
      <c r="O22" s="51"/>
      <c r="P22" s="29"/>
      <c r="Q22" s="29"/>
      <c r="R22" s="29"/>
      <c r="S22" s="29"/>
      <c r="T22" s="29"/>
      <c r="U22" s="29"/>
      <c r="V22" s="29"/>
      <c r="W22" s="29">
        <v>1</v>
      </c>
      <c r="X22" s="29"/>
      <c r="Y22" s="29"/>
      <c r="Z22" s="29"/>
      <c r="AA22" s="29">
        <v>1</v>
      </c>
      <c r="AB22" s="29"/>
      <c r="AC22" s="29"/>
      <c r="AD22" s="32">
        <v>1</v>
      </c>
      <c r="AE22" s="27"/>
      <c r="AF22" s="28"/>
      <c r="AG22" s="29"/>
      <c r="AH22" s="29"/>
      <c r="AI22" s="29"/>
      <c r="AJ22" s="29"/>
      <c r="AK22" s="38"/>
      <c r="AL22" s="38"/>
      <c r="AM22" s="38"/>
      <c r="AN22" s="38"/>
      <c r="AO22" s="38"/>
      <c r="AP22" s="38"/>
      <c r="AQ22" s="38"/>
      <c r="AR22" s="30"/>
      <c r="AS22" s="27"/>
      <c r="AT22" s="78" t="s">
        <v>117</v>
      </c>
      <c r="AU22" s="79"/>
    </row>
    <row r="23" spans="1:47" ht="43.5" customHeight="1" x14ac:dyDescent="0.25">
      <c r="A23" s="87">
        <v>6</v>
      </c>
      <c r="B23" s="87" t="s">
        <v>21</v>
      </c>
      <c r="C23" s="76" t="str">
        <f>+IF(B23="","",VLOOKUP($B23,Listas!$A$12:$C$18,3,FALSE))</f>
        <v>50 Planes Veredales de Renovación Territorial</v>
      </c>
      <c r="D23" s="76" t="s">
        <v>84</v>
      </c>
      <c r="E23" s="86">
        <v>1</v>
      </c>
      <c r="F23" s="48">
        <v>1</v>
      </c>
      <c r="G23" s="6" t="s">
        <v>108</v>
      </c>
      <c r="H23" s="36">
        <v>42752</v>
      </c>
      <c r="I23" s="36">
        <v>42752</v>
      </c>
      <c r="J23" s="33"/>
      <c r="K23" s="46"/>
      <c r="L23" s="23" t="s">
        <v>89</v>
      </c>
      <c r="M23" s="76" t="s">
        <v>41</v>
      </c>
      <c r="N23" s="77" t="s">
        <v>46</v>
      </c>
      <c r="O23" s="51"/>
      <c r="P23" s="29">
        <v>1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2">
        <v>1</v>
      </c>
      <c r="AE23" s="27"/>
      <c r="AF23" s="28"/>
      <c r="AG23" s="29"/>
      <c r="AH23" s="29"/>
      <c r="AI23" s="29"/>
      <c r="AJ23" s="29"/>
      <c r="AK23" s="38"/>
      <c r="AL23" s="38"/>
      <c r="AM23" s="38"/>
      <c r="AN23" s="38"/>
      <c r="AO23" s="38"/>
      <c r="AP23" s="38"/>
      <c r="AQ23" s="38"/>
      <c r="AR23" s="30"/>
      <c r="AS23" s="27"/>
      <c r="AT23" s="78"/>
      <c r="AU23" s="79"/>
    </row>
    <row r="24" spans="1:47" ht="42" customHeight="1" x14ac:dyDescent="0.25">
      <c r="A24" s="87"/>
      <c r="B24" s="87"/>
      <c r="C24" s="76"/>
      <c r="D24" s="76"/>
      <c r="E24" s="76"/>
      <c r="F24" s="67">
        <v>1</v>
      </c>
      <c r="G24" s="6" t="s">
        <v>109</v>
      </c>
      <c r="H24" s="36">
        <v>42750</v>
      </c>
      <c r="I24" s="36">
        <v>43100</v>
      </c>
      <c r="J24" s="33"/>
      <c r="K24" s="46"/>
      <c r="L24" s="23" t="s">
        <v>89</v>
      </c>
      <c r="M24" s="76"/>
      <c r="N24" s="77"/>
      <c r="O24" s="51">
        <v>8</v>
      </c>
      <c r="P24" s="29"/>
      <c r="Q24" s="29"/>
      <c r="R24" s="29"/>
      <c r="S24" s="29"/>
      <c r="T24" s="29"/>
      <c r="U24" s="29"/>
      <c r="V24" s="29">
        <f>1+1+1</f>
        <v>3</v>
      </c>
      <c r="W24" s="29">
        <f>1+1+1+1+1</f>
        <v>5</v>
      </c>
      <c r="X24" s="29"/>
      <c r="Y24" s="29">
        <v>4</v>
      </c>
      <c r="Z24" s="29">
        <f>1+1</f>
        <v>2</v>
      </c>
      <c r="AA24" s="29">
        <f>1</f>
        <v>1</v>
      </c>
      <c r="AB24" s="29"/>
      <c r="AC24" s="29"/>
      <c r="AD24" s="32">
        <v>1</v>
      </c>
      <c r="AE24" s="27"/>
      <c r="AF24" s="28"/>
      <c r="AG24" s="29"/>
      <c r="AH24" s="29"/>
      <c r="AI24" s="29"/>
      <c r="AJ24" s="29"/>
      <c r="AK24" s="38"/>
      <c r="AL24" s="38"/>
      <c r="AM24" s="38"/>
      <c r="AN24" s="38"/>
      <c r="AO24" s="38"/>
      <c r="AP24" s="38"/>
      <c r="AQ24" s="38"/>
      <c r="AR24" s="30"/>
      <c r="AS24" s="27"/>
      <c r="AT24" s="78" t="s">
        <v>118</v>
      </c>
      <c r="AU24" s="79"/>
    </row>
    <row r="25" spans="1:47" ht="39" customHeight="1" x14ac:dyDescent="0.25">
      <c r="A25" s="88">
        <v>7</v>
      </c>
      <c r="B25" s="88" t="s">
        <v>21</v>
      </c>
      <c r="C25" s="73" t="str">
        <f>+IF(B25="","",VLOOKUP($B25,Listas!$A$12:$C$18,3,FALSE))</f>
        <v>50 Planes Veredales de Renovación Territorial</v>
      </c>
      <c r="D25" s="73" t="s">
        <v>74</v>
      </c>
      <c r="E25" s="73">
        <v>4</v>
      </c>
      <c r="F25" s="16">
        <v>2</v>
      </c>
      <c r="G25" s="6" t="s">
        <v>73</v>
      </c>
      <c r="H25" s="35">
        <v>42917</v>
      </c>
      <c r="I25" s="35">
        <v>42947</v>
      </c>
      <c r="J25" s="33"/>
      <c r="K25" s="31"/>
      <c r="L25" s="22" t="s">
        <v>89</v>
      </c>
      <c r="M25" s="73" t="s">
        <v>41</v>
      </c>
      <c r="N25" s="80" t="s">
        <v>46</v>
      </c>
      <c r="O25" s="64"/>
      <c r="P25" s="59"/>
      <c r="Q25" s="29"/>
      <c r="R25" s="29"/>
      <c r="S25" s="29"/>
      <c r="T25" s="29"/>
      <c r="U25" s="29">
        <v>2</v>
      </c>
      <c r="V25" s="29"/>
      <c r="W25" s="29"/>
      <c r="X25" s="29"/>
      <c r="Y25" s="29"/>
      <c r="Z25" s="29"/>
      <c r="AA25" s="29"/>
      <c r="AB25" s="29"/>
      <c r="AC25" s="29"/>
      <c r="AD25" s="32">
        <v>1</v>
      </c>
      <c r="AE25" s="27"/>
      <c r="AF25" s="24"/>
      <c r="AG25" s="25"/>
      <c r="AH25" s="25"/>
      <c r="AI25" s="25"/>
      <c r="AJ25" s="25"/>
      <c r="AK25" s="37"/>
      <c r="AL25" s="37"/>
      <c r="AM25" s="37"/>
      <c r="AN25" s="37"/>
      <c r="AO25" s="37"/>
      <c r="AP25" s="37"/>
      <c r="AQ25" s="37"/>
      <c r="AR25" s="26"/>
      <c r="AS25" s="27"/>
      <c r="AT25" s="95"/>
      <c r="AU25" s="96"/>
    </row>
    <row r="26" spans="1:47" ht="59.25" customHeight="1" x14ac:dyDescent="0.2">
      <c r="A26" s="89"/>
      <c r="B26" s="89"/>
      <c r="C26" s="74"/>
      <c r="D26" s="74"/>
      <c r="E26" s="74"/>
      <c r="F26" s="67">
        <v>1</v>
      </c>
      <c r="G26" s="6" t="s">
        <v>96</v>
      </c>
      <c r="H26" s="35">
        <v>42917</v>
      </c>
      <c r="I26" s="35">
        <v>42947</v>
      </c>
      <c r="J26" s="33"/>
      <c r="K26" s="31"/>
      <c r="L26" s="22" t="s">
        <v>89</v>
      </c>
      <c r="M26" s="74"/>
      <c r="N26" s="81"/>
      <c r="O26" s="28"/>
      <c r="P26" s="29"/>
      <c r="Q26" s="59"/>
      <c r="R26" s="29"/>
      <c r="S26" s="29">
        <v>2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32">
        <v>1</v>
      </c>
      <c r="AE26" s="27"/>
      <c r="AF26" s="28"/>
      <c r="AG26" s="29"/>
      <c r="AH26" s="29"/>
      <c r="AI26" s="29"/>
      <c r="AJ26" s="29"/>
      <c r="AK26" s="38"/>
      <c r="AL26" s="38"/>
      <c r="AM26" s="38"/>
      <c r="AN26" s="38"/>
      <c r="AO26" s="38"/>
      <c r="AP26" s="38"/>
      <c r="AQ26" s="38"/>
      <c r="AR26" s="30"/>
      <c r="AS26" s="27"/>
      <c r="AT26" s="82" t="s">
        <v>119</v>
      </c>
      <c r="AU26" s="83"/>
    </row>
    <row r="27" spans="1:47" ht="39" customHeight="1" x14ac:dyDescent="0.2">
      <c r="A27" s="89"/>
      <c r="B27" s="89"/>
      <c r="C27" s="74"/>
      <c r="D27" s="74"/>
      <c r="E27" s="74"/>
      <c r="F27" s="67">
        <v>1</v>
      </c>
      <c r="G27" s="6" t="s">
        <v>72</v>
      </c>
      <c r="H27" s="35">
        <v>42917</v>
      </c>
      <c r="I27" s="35">
        <v>43084</v>
      </c>
      <c r="J27" s="33"/>
      <c r="K27" s="39"/>
      <c r="L27" s="22" t="s">
        <v>91</v>
      </c>
      <c r="M27" s="74"/>
      <c r="N27" s="81"/>
      <c r="O27" s="28"/>
      <c r="P27" s="29"/>
      <c r="Q27" s="59"/>
      <c r="R27" s="29"/>
      <c r="S27" s="29"/>
      <c r="T27" s="29">
        <v>1</v>
      </c>
      <c r="U27" s="29">
        <v>1</v>
      </c>
      <c r="V27" s="29"/>
      <c r="W27" s="29">
        <v>2</v>
      </c>
      <c r="X27" s="29">
        <v>2</v>
      </c>
      <c r="Y27" s="29">
        <v>2</v>
      </c>
      <c r="Z27" s="29">
        <v>2</v>
      </c>
      <c r="AA27" s="29"/>
      <c r="AB27" s="29"/>
      <c r="AC27" s="29"/>
      <c r="AD27" s="32">
        <v>1</v>
      </c>
      <c r="AE27" s="27"/>
      <c r="AF27" s="28"/>
      <c r="AG27" s="29"/>
      <c r="AH27" s="29"/>
      <c r="AI27" s="29"/>
      <c r="AJ27" s="29"/>
      <c r="AK27" s="38">
        <v>1</v>
      </c>
      <c r="AL27" s="38">
        <v>1</v>
      </c>
      <c r="AM27" s="38">
        <v>2</v>
      </c>
      <c r="AN27" s="38"/>
      <c r="AO27" s="38"/>
      <c r="AP27" s="38"/>
      <c r="AQ27" s="38"/>
      <c r="AR27" s="30"/>
      <c r="AS27" s="27"/>
      <c r="AT27" s="109" t="s">
        <v>120</v>
      </c>
      <c r="AU27" s="110"/>
    </row>
    <row r="28" spans="1:47" ht="86.25" customHeight="1" x14ac:dyDescent="0.2">
      <c r="A28" s="89"/>
      <c r="B28" s="89"/>
      <c r="C28" s="75"/>
      <c r="D28" s="74"/>
      <c r="E28" s="74"/>
      <c r="F28" s="16">
        <v>2</v>
      </c>
      <c r="G28" s="6" t="s">
        <v>75</v>
      </c>
      <c r="H28" s="35">
        <v>43004</v>
      </c>
      <c r="I28" s="35">
        <v>43004</v>
      </c>
      <c r="J28" s="33"/>
      <c r="K28" s="31"/>
      <c r="L28" s="22" t="s">
        <v>89</v>
      </c>
      <c r="M28" s="74"/>
      <c r="N28" s="81"/>
      <c r="O28" s="28"/>
      <c r="P28" s="29"/>
      <c r="Q28" s="59"/>
      <c r="R28" s="29"/>
      <c r="S28" s="29"/>
      <c r="T28" s="29"/>
      <c r="U28" s="29"/>
      <c r="V28" s="29"/>
      <c r="W28" s="29">
        <v>2</v>
      </c>
      <c r="X28" s="29"/>
      <c r="Y28" s="29"/>
      <c r="Z28" s="29"/>
      <c r="AA28" s="29"/>
      <c r="AB28" s="29"/>
      <c r="AC28" s="29"/>
      <c r="AD28" s="32">
        <v>1</v>
      </c>
      <c r="AE28" s="27"/>
      <c r="AF28" s="28"/>
      <c r="AG28" s="29"/>
      <c r="AH28" s="29"/>
      <c r="AI28" s="29"/>
      <c r="AJ28" s="29"/>
      <c r="AK28" s="38"/>
      <c r="AL28" s="38"/>
      <c r="AM28" s="38"/>
      <c r="AN28" s="38"/>
      <c r="AO28" s="38"/>
      <c r="AP28" s="38"/>
      <c r="AQ28" s="38"/>
      <c r="AR28" s="30"/>
      <c r="AS28" s="27"/>
      <c r="AT28" s="82" t="s">
        <v>97</v>
      </c>
      <c r="AU28" s="83"/>
    </row>
    <row r="29" spans="1:47" ht="53.25" customHeight="1" x14ac:dyDescent="0.25">
      <c r="A29" s="87">
        <v>8</v>
      </c>
      <c r="B29" s="87" t="s">
        <v>21</v>
      </c>
      <c r="C29" s="76" t="str">
        <f>+IF(B29="","",VLOOKUP($B29,Listas!$A$12:$C$18,3,FALSE))</f>
        <v>50 Planes Veredales de Renovación Territorial</v>
      </c>
      <c r="D29" s="76" t="s">
        <v>105</v>
      </c>
      <c r="E29" s="76">
        <v>225</v>
      </c>
      <c r="F29" s="67">
        <v>1</v>
      </c>
      <c r="G29" s="6" t="s">
        <v>107</v>
      </c>
      <c r="H29" s="36">
        <v>42736</v>
      </c>
      <c r="I29" s="36">
        <v>43100</v>
      </c>
      <c r="J29" s="33"/>
      <c r="K29" s="41"/>
      <c r="L29" s="23" t="s">
        <v>102</v>
      </c>
      <c r="M29" s="76" t="s">
        <v>41</v>
      </c>
      <c r="N29" s="77" t="s">
        <v>46</v>
      </c>
      <c r="O29" s="51">
        <v>15</v>
      </c>
      <c r="P29" s="29">
        <v>21</v>
      </c>
      <c r="Q29" s="29">
        <v>42</v>
      </c>
      <c r="R29" s="29">
        <v>30</v>
      </c>
      <c r="S29" s="29">
        <v>33</v>
      </c>
      <c r="T29" s="29">
        <v>40</v>
      </c>
      <c r="U29" s="29">
        <v>15</v>
      </c>
      <c r="V29" s="29">
        <v>7</v>
      </c>
      <c r="W29" s="29">
        <v>7</v>
      </c>
      <c r="X29" s="29">
        <v>8</v>
      </c>
      <c r="Y29" s="29">
        <v>13</v>
      </c>
      <c r="Z29" s="29">
        <v>19</v>
      </c>
      <c r="AA29" s="29"/>
      <c r="AB29" s="29"/>
      <c r="AC29" s="29"/>
      <c r="AD29" s="32">
        <v>1</v>
      </c>
      <c r="AE29" s="27"/>
      <c r="AF29" s="28"/>
      <c r="AG29" s="29"/>
      <c r="AH29" s="29"/>
      <c r="AI29" s="29"/>
      <c r="AJ29" s="29"/>
      <c r="AK29" s="38"/>
      <c r="AL29" s="38"/>
      <c r="AM29" s="38"/>
      <c r="AN29" s="38"/>
      <c r="AO29" s="38"/>
      <c r="AP29" s="38"/>
      <c r="AQ29" s="38"/>
      <c r="AR29" s="30"/>
      <c r="AS29" s="27"/>
      <c r="AT29" s="78" t="s">
        <v>121</v>
      </c>
      <c r="AU29" s="79"/>
    </row>
    <row r="30" spans="1:47" ht="42" customHeight="1" x14ac:dyDescent="0.25">
      <c r="A30" s="87"/>
      <c r="B30" s="87"/>
      <c r="C30" s="76"/>
      <c r="D30" s="76"/>
      <c r="E30" s="76"/>
      <c r="F30" s="67">
        <v>1</v>
      </c>
      <c r="G30" s="6" t="s">
        <v>106</v>
      </c>
      <c r="H30" s="36">
        <v>42994</v>
      </c>
      <c r="I30" s="36">
        <v>43100</v>
      </c>
      <c r="J30" s="33"/>
      <c r="K30" s="40"/>
      <c r="L30" s="23" t="s">
        <v>102</v>
      </c>
      <c r="M30" s="76"/>
      <c r="N30" s="77"/>
      <c r="O30" s="51"/>
      <c r="P30" s="29"/>
      <c r="Q30" s="29"/>
      <c r="R30" s="29"/>
      <c r="S30" s="29"/>
      <c r="T30" s="29"/>
      <c r="U30" s="29"/>
      <c r="V30" s="29"/>
      <c r="W30" s="29">
        <v>1</v>
      </c>
      <c r="X30" s="29"/>
      <c r="Y30" s="29"/>
      <c r="Z30" s="29"/>
      <c r="AA30" s="29"/>
      <c r="AB30" s="29"/>
      <c r="AC30" s="29"/>
      <c r="AD30" s="32">
        <v>1</v>
      </c>
      <c r="AE30" s="27"/>
      <c r="AF30" s="28"/>
      <c r="AG30" s="29"/>
      <c r="AH30" s="29"/>
      <c r="AI30" s="29"/>
      <c r="AJ30" s="29"/>
      <c r="AK30" s="38"/>
      <c r="AL30" s="38"/>
      <c r="AM30" s="38"/>
      <c r="AN30" s="38"/>
      <c r="AO30" s="38"/>
      <c r="AP30" s="38"/>
      <c r="AQ30" s="38"/>
      <c r="AR30" s="30"/>
      <c r="AS30" s="27"/>
      <c r="AT30" s="78" t="s">
        <v>122</v>
      </c>
      <c r="AU30" s="79"/>
    </row>
    <row r="31" spans="1:47" ht="42" customHeight="1" thickBot="1" x14ac:dyDescent="0.3">
      <c r="A31" s="87"/>
      <c r="B31" s="87"/>
      <c r="C31" s="76"/>
      <c r="D31" s="76"/>
      <c r="E31" s="76"/>
      <c r="F31" s="40">
        <v>225</v>
      </c>
      <c r="G31" s="6" t="s">
        <v>111</v>
      </c>
      <c r="H31" s="36">
        <v>42760</v>
      </c>
      <c r="I31" s="36">
        <v>43100</v>
      </c>
      <c r="J31" s="33"/>
      <c r="K31" s="40"/>
      <c r="L31" s="23" t="s">
        <v>102</v>
      </c>
      <c r="M31" s="76"/>
      <c r="N31" s="77"/>
      <c r="O31" s="52">
        <v>5</v>
      </c>
      <c r="P31" s="53">
        <v>20</v>
      </c>
      <c r="Q31" s="53">
        <v>20</v>
      </c>
      <c r="R31" s="53">
        <v>20</v>
      </c>
      <c r="S31" s="53">
        <v>20</v>
      </c>
      <c r="T31" s="53">
        <v>20</v>
      </c>
      <c r="U31" s="53">
        <v>20</v>
      </c>
      <c r="V31" s="53">
        <v>20</v>
      </c>
      <c r="W31" s="53">
        <v>20</v>
      </c>
      <c r="X31" s="53">
        <v>20</v>
      </c>
      <c r="Y31" s="53">
        <v>20</v>
      </c>
      <c r="Z31" s="53">
        <v>14</v>
      </c>
      <c r="AA31" s="53"/>
      <c r="AB31" s="53"/>
      <c r="AC31" s="53"/>
      <c r="AD31" s="54">
        <v>0.97299999999999998</v>
      </c>
      <c r="AE31" s="27"/>
      <c r="AF31" s="28"/>
      <c r="AG31" s="29"/>
      <c r="AH31" s="29"/>
      <c r="AI31" s="29"/>
      <c r="AJ31" s="29"/>
      <c r="AK31" s="38"/>
      <c r="AL31" s="38"/>
      <c r="AM31" s="38"/>
      <c r="AN31" s="38"/>
      <c r="AO31" s="38"/>
      <c r="AP31" s="38"/>
      <c r="AQ31" s="38"/>
      <c r="AR31" s="30"/>
      <c r="AS31" s="27"/>
      <c r="AT31" s="78"/>
      <c r="AU31" s="79"/>
    </row>
  </sheetData>
  <protectedRanges>
    <protectedRange algorithmName="SHA-512" hashValue="SaR4WPEEBcme6nU8FP6feMLbxjOj5vPWVfMgYyUF3qkw4bt1ZC5dLSB4pDuC0aJpUH313bT6lJyasf0hrZwfHw==" saltValue="N+ahJoEuNYX9P/AgdkDOWw==" spinCount="100000" sqref="AE29:AS31 AE21:AS24 O25:AU28 O10:AU20" name="Rango1"/>
    <protectedRange algorithmName="SHA-512" hashValue="SaR4WPEEBcme6nU8FP6feMLbxjOj5vPWVfMgYyUF3qkw4bt1ZC5dLSB4pDuC0aJpUH313bT6lJyasf0hrZwfHw==" saltValue="N+ahJoEuNYX9P/AgdkDOWw==" spinCount="100000" sqref="O29:AD31 O21:AD24" name="Rango1_3"/>
    <protectedRange algorithmName="SHA-512" hashValue="SaR4WPEEBcme6nU8FP6feMLbxjOj5vPWVfMgYyUF3qkw4bt1ZC5dLSB4pDuC0aJpUH313bT6lJyasf0hrZwfHw==" saltValue="N+ahJoEuNYX9P/AgdkDOWw==" spinCount="100000" sqref="AT29:AU31 AT21:AU24" name="Rango1_5"/>
  </protectedRanges>
  <mergeCells count="81">
    <mergeCell ref="M10:M11"/>
    <mergeCell ref="N10:N11"/>
    <mergeCell ref="AT10:AU10"/>
    <mergeCell ref="AT11:AU11"/>
    <mergeCell ref="M29:M31"/>
    <mergeCell ref="N29:N31"/>
    <mergeCell ref="AT29:AU29"/>
    <mergeCell ref="AT31:AU31"/>
    <mergeCell ref="AT30:AU30"/>
    <mergeCell ref="M25:M28"/>
    <mergeCell ref="N25:N28"/>
    <mergeCell ref="AT13:AU13"/>
    <mergeCell ref="AT14:AU14"/>
    <mergeCell ref="AT28:AU28"/>
    <mergeCell ref="AT27:AU27"/>
    <mergeCell ref="M14:M15"/>
    <mergeCell ref="A29:A31"/>
    <mergeCell ref="B29:B31"/>
    <mergeCell ref="C29:C31"/>
    <mergeCell ref="D29:D31"/>
    <mergeCell ref="E29:E31"/>
    <mergeCell ref="F9:G9"/>
    <mergeCell ref="A25:A28"/>
    <mergeCell ref="B25:B28"/>
    <mergeCell ref="D25:D28"/>
    <mergeCell ref="E25:E28"/>
    <mergeCell ref="A10:A11"/>
    <mergeCell ref="B10:B11"/>
    <mergeCell ref="D10:D11"/>
    <mergeCell ref="E10:E11"/>
    <mergeCell ref="A14:A15"/>
    <mergeCell ref="B14:B15"/>
    <mergeCell ref="C14:C15"/>
    <mergeCell ref="D14:D15"/>
    <mergeCell ref="E14:E15"/>
    <mergeCell ref="A21:A22"/>
    <mergeCell ref="B21:B22"/>
    <mergeCell ref="F7:G7"/>
    <mergeCell ref="C7:E7"/>
    <mergeCell ref="G5:J5"/>
    <mergeCell ref="D1:M1"/>
    <mergeCell ref="D2:M2"/>
    <mergeCell ref="A1:C2"/>
    <mergeCell ref="C5:F5"/>
    <mergeCell ref="O8:AD8"/>
    <mergeCell ref="AF8:AR8"/>
    <mergeCell ref="AT9:AU9"/>
    <mergeCell ref="AT25:AU25"/>
    <mergeCell ref="AT26:AU26"/>
    <mergeCell ref="N14:N15"/>
    <mergeCell ref="AT15:AU15"/>
    <mergeCell ref="AT20:AU20"/>
    <mergeCell ref="A16:A20"/>
    <mergeCell ref="B16:B20"/>
    <mergeCell ref="C16:C20"/>
    <mergeCell ref="D16:D20"/>
    <mergeCell ref="E16:E20"/>
    <mergeCell ref="C21:C22"/>
    <mergeCell ref="D21:D22"/>
    <mergeCell ref="E21:E22"/>
    <mergeCell ref="A23:A24"/>
    <mergeCell ref="B23:B24"/>
    <mergeCell ref="C23:C24"/>
    <mergeCell ref="D23:D24"/>
    <mergeCell ref="E23:E24"/>
    <mergeCell ref="C10:C12"/>
    <mergeCell ref="C25:C28"/>
    <mergeCell ref="M21:M22"/>
    <mergeCell ref="N21:N22"/>
    <mergeCell ref="AT21:AU21"/>
    <mergeCell ref="AT22:AU22"/>
    <mergeCell ref="M23:M24"/>
    <mergeCell ref="N23:N24"/>
    <mergeCell ref="AT23:AU23"/>
    <mergeCell ref="AT24:AU24"/>
    <mergeCell ref="M16:M20"/>
    <mergeCell ref="N16:N20"/>
    <mergeCell ref="AT16:AU16"/>
    <mergeCell ref="AT17:AU17"/>
    <mergeCell ref="AT18:AU18"/>
    <mergeCell ref="AT19:AU19"/>
  </mergeCells>
  <dataValidations count="2">
    <dataValidation type="date" allowBlank="1" showInputMessage="1" showErrorMessage="1" sqref="H10:H14 I10:I13 H21:I31 H16:H19 I16">
      <formula1>42736</formula1>
      <formula2>43100</formula2>
    </dataValidation>
    <dataValidation type="date" allowBlank="1" showInputMessage="1" showErrorMessage="1" sqref="I14 H15:I15 H20 I17:I20">
      <formula1>42736</formula1>
      <formula2>43465</formula2>
    </dataValidation>
  </dataValidations>
  <printOptions horizontalCentered="1" verticalCentered="1"/>
  <pageMargins left="0.17" right="0.17" top="0.3" bottom="0.36" header="0.31496062992125984" footer="0.31496062992125984"/>
  <pageSetup paperSize="145" scale="56" orientation="landscape" copies="2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B25 B10 B29 B13:B14 B16 B21 B23</xm:sqref>
        </x14:dataValidation>
        <x14:dataValidation type="list" allowBlank="1" showInputMessage="1" showErrorMessage="1">
          <x14:formula1>
            <xm:f>Listas!$A$27:$A$31</xm:f>
          </x14:formula1>
          <xm:sqref>M10 M13:M25 M29:M31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Listas!$A$34:$A$35</xm:f>
          </x14:formula1>
          <xm:sqref>N10:N31</xm:sqref>
        </x14:dataValidation>
        <x14:dataValidation type="list" allowBlank="1" showInputMessage="1" showErrorMessage="1">
          <x14:formula1>
            <xm:f>Listas!$A$21:$A$24</xm:f>
          </x14:formula1>
          <xm:sqref>K10:K31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9" workbookViewId="0">
      <selection activeCell="D6" sqref="D6"/>
    </sheetView>
  </sheetViews>
  <sheetFormatPr baseColWidth="10" defaultRowHeight="15" x14ac:dyDescent="0.25"/>
  <sheetData>
    <row r="1" spans="1:7" ht="39" thickBot="1" x14ac:dyDescent="0.3">
      <c r="A1" s="14" t="s">
        <v>5</v>
      </c>
      <c r="B1" s="14" t="s">
        <v>51</v>
      </c>
      <c r="C1" s="107" t="s">
        <v>3</v>
      </c>
      <c r="D1" s="108"/>
      <c r="E1" s="15" t="s">
        <v>6</v>
      </c>
      <c r="F1" s="15" t="s">
        <v>7</v>
      </c>
      <c r="G1" s="58" t="s">
        <v>62</v>
      </c>
    </row>
    <row r="2" spans="1:7" ht="63.75" x14ac:dyDescent="0.25">
      <c r="A2" s="73" t="s">
        <v>85</v>
      </c>
      <c r="B2" s="73">
        <v>1</v>
      </c>
      <c r="C2" s="70">
        <v>1</v>
      </c>
      <c r="D2" s="6" t="s">
        <v>86</v>
      </c>
      <c r="E2" s="35">
        <v>42948</v>
      </c>
      <c r="F2" s="35">
        <v>42961</v>
      </c>
      <c r="G2" s="63">
        <v>1</v>
      </c>
    </row>
    <row r="3" spans="1:7" ht="102" x14ac:dyDescent="0.25">
      <c r="A3" s="74"/>
      <c r="B3" s="74"/>
      <c r="C3" s="70">
        <v>1</v>
      </c>
      <c r="D3" s="6" t="s">
        <v>87</v>
      </c>
      <c r="E3" s="35">
        <v>42961</v>
      </c>
      <c r="F3" s="35">
        <v>42978</v>
      </c>
      <c r="G3" s="32">
        <v>1</v>
      </c>
    </row>
    <row r="4" spans="1:7" ht="63.75" x14ac:dyDescent="0.25">
      <c r="A4" s="69"/>
      <c r="B4" s="69"/>
      <c r="C4" s="70">
        <v>2</v>
      </c>
      <c r="D4" s="6" t="s">
        <v>112</v>
      </c>
      <c r="E4" s="35">
        <v>42962</v>
      </c>
      <c r="F4" s="35">
        <v>43023</v>
      </c>
      <c r="G4" s="32">
        <v>0.5</v>
      </c>
    </row>
    <row r="5" spans="1:7" ht="51" x14ac:dyDescent="0.25">
      <c r="A5" s="68" t="s">
        <v>113</v>
      </c>
      <c r="B5" s="66">
        <v>1</v>
      </c>
      <c r="C5" s="71">
        <v>1</v>
      </c>
      <c r="D5" s="6" t="s">
        <v>114</v>
      </c>
      <c r="E5" s="35">
        <v>42767</v>
      </c>
      <c r="F5" s="35">
        <v>43100</v>
      </c>
      <c r="G5" s="32">
        <v>1</v>
      </c>
    </row>
    <row r="6" spans="1:7" ht="127.5" x14ac:dyDescent="0.25">
      <c r="A6" s="76" t="s">
        <v>76</v>
      </c>
      <c r="B6" s="76">
        <v>1</v>
      </c>
      <c r="C6" s="71">
        <v>1</v>
      </c>
      <c r="D6" s="6" t="s">
        <v>88</v>
      </c>
      <c r="E6" s="35">
        <v>42750</v>
      </c>
      <c r="F6" s="35">
        <v>43100</v>
      </c>
      <c r="G6" s="32">
        <v>1</v>
      </c>
    </row>
    <row r="7" spans="1:7" ht="127.5" x14ac:dyDescent="0.25">
      <c r="A7" s="76"/>
      <c r="B7" s="76"/>
      <c r="C7" s="70">
        <v>1</v>
      </c>
      <c r="D7" s="6" t="s">
        <v>99</v>
      </c>
      <c r="E7" s="35">
        <v>42917</v>
      </c>
      <c r="F7" s="35">
        <v>43100</v>
      </c>
      <c r="G7" s="32">
        <v>1</v>
      </c>
    </row>
    <row r="8" spans="1:7" ht="63.75" x14ac:dyDescent="0.25">
      <c r="A8" s="73" t="s">
        <v>79</v>
      </c>
      <c r="B8" s="73">
        <v>226</v>
      </c>
      <c r="C8" s="70">
        <v>4</v>
      </c>
      <c r="D8" s="6" t="s">
        <v>77</v>
      </c>
      <c r="E8" s="35">
        <v>42736</v>
      </c>
      <c r="F8" s="35">
        <v>42794</v>
      </c>
      <c r="G8" s="32">
        <v>1</v>
      </c>
    </row>
    <row r="9" spans="1:7" ht="51" x14ac:dyDescent="0.25">
      <c r="A9" s="74"/>
      <c r="B9" s="74"/>
      <c r="C9" s="71">
        <v>1</v>
      </c>
      <c r="D9" s="6" t="s">
        <v>78</v>
      </c>
      <c r="E9" s="35">
        <v>42750</v>
      </c>
      <c r="F9" s="35">
        <v>43100</v>
      </c>
      <c r="G9" s="32">
        <v>1</v>
      </c>
    </row>
    <row r="10" spans="1:7" ht="25.5" x14ac:dyDescent="0.25">
      <c r="A10" s="74"/>
      <c r="B10" s="74"/>
      <c r="C10" s="70">
        <v>1</v>
      </c>
      <c r="D10" s="6" t="s">
        <v>81</v>
      </c>
      <c r="E10" s="35">
        <v>42750</v>
      </c>
      <c r="F10" s="35">
        <v>42897</v>
      </c>
      <c r="G10" s="32">
        <v>1</v>
      </c>
    </row>
    <row r="11" spans="1:7" ht="25.5" x14ac:dyDescent="0.25">
      <c r="A11" s="74"/>
      <c r="B11" s="74"/>
      <c r="C11" s="70">
        <v>1</v>
      </c>
      <c r="D11" s="6" t="s">
        <v>82</v>
      </c>
      <c r="E11" s="35">
        <v>42898</v>
      </c>
      <c r="F11" s="35">
        <v>42898</v>
      </c>
      <c r="G11" s="32">
        <v>1</v>
      </c>
    </row>
    <row r="12" spans="1:7" ht="76.5" x14ac:dyDescent="0.25">
      <c r="A12" s="74"/>
      <c r="B12" s="74"/>
      <c r="C12" s="70">
        <f>20*11</f>
        <v>220</v>
      </c>
      <c r="D12" s="6" t="s">
        <v>80</v>
      </c>
      <c r="E12" s="35">
        <v>42750</v>
      </c>
      <c r="F12" s="35">
        <v>43100</v>
      </c>
      <c r="G12" s="65">
        <v>0.72699999999999998</v>
      </c>
    </row>
    <row r="13" spans="1:7" ht="25.5" x14ac:dyDescent="0.25">
      <c r="A13" s="76" t="s">
        <v>83</v>
      </c>
      <c r="B13" s="86">
        <v>1</v>
      </c>
      <c r="C13" s="71">
        <v>1</v>
      </c>
      <c r="D13" s="6" t="s">
        <v>100</v>
      </c>
      <c r="E13" s="36">
        <v>42962</v>
      </c>
      <c r="F13" s="36">
        <v>43084</v>
      </c>
      <c r="G13" s="32">
        <v>1</v>
      </c>
    </row>
    <row r="14" spans="1:7" ht="76.5" x14ac:dyDescent="0.25">
      <c r="A14" s="76"/>
      <c r="B14" s="76"/>
      <c r="C14" s="71">
        <v>1</v>
      </c>
      <c r="D14" s="6" t="s">
        <v>101</v>
      </c>
      <c r="E14" s="36">
        <v>42975</v>
      </c>
      <c r="F14" s="36">
        <v>43084</v>
      </c>
      <c r="G14" s="32">
        <v>1</v>
      </c>
    </row>
    <row r="15" spans="1:7" ht="63.75" x14ac:dyDescent="0.25">
      <c r="A15" s="76" t="s">
        <v>84</v>
      </c>
      <c r="B15" s="86">
        <v>1</v>
      </c>
      <c r="C15" s="70">
        <v>1</v>
      </c>
      <c r="D15" s="6" t="s">
        <v>108</v>
      </c>
      <c r="E15" s="36">
        <v>42752</v>
      </c>
      <c r="F15" s="36">
        <v>42752</v>
      </c>
      <c r="G15" s="32">
        <v>1</v>
      </c>
    </row>
    <row r="16" spans="1:7" ht="102" x14ac:dyDescent="0.25">
      <c r="A16" s="76"/>
      <c r="B16" s="76"/>
      <c r="C16" s="71">
        <v>1</v>
      </c>
      <c r="D16" s="6" t="s">
        <v>109</v>
      </c>
      <c r="E16" s="36">
        <v>42750</v>
      </c>
      <c r="F16" s="36">
        <v>43100</v>
      </c>
      <c r="G16" s="32">
        <v>1</v>
      </c>
    </row>
    <row r="17" spans="1:7" ht="76.5" x14ac:dyDescent="0.25">
      <c r="A17" s="73" t="s">
        <v>74</v>
      </c>
      <c r="B17" s="73">
        <v>4</v>
      </c>
      <c r="C17" s="70">
        <v>2</v>
      </c>
      <c r="D17" s="6" t="s">
        <v>73</v>
      </c>
      <c r="E17" s="35">
        <v>42917</v>
      </c>
      <c r="F17" s="35">
        <v>42947</v>
      </c>
      <c r="G17" s="32">
        <v>1</v>
      </c>
    </row>
    <row r="18" spans="1:7" ht="140.25" x14ac:dyDescent="0.25">
      <c r="A18" s="74"/>
      <c r="B18" s="74"/>
      <c r="C18" s="71">
        <v>1</v>
      </c>
      <c r="D18" s="6" t="s">
        <v>96</v>
      </c>
      <c r="E18" s="35">
        <v>42917</v>
      </c>
      <c r="F18" s="35">
        <v>42947</v>
      </c>
      <c r="G18" s="32">
        <v>1</v>
      </c>
    </row>
    <row r="19" spans="1:7" ht="51" x14ac:dyDescent="0.25">
      <c r="A19" s="74"/>
      <c r="B19" s="74"/>
      <c r="C19" s="71">
        <v>1</v>
      </c>
      <c r="D19" s="6" t="s">
        <v>72</v>
      </c>
      <c r="E19" s="35">
        <v>42917</v>
      </c>
      <c r="F19" s="35">
        <v>43084</v>
      </c>
      <c r="G19" s="32">
        <v>1</v>
      </c>
    </row>
    <row r="20" spans="1:7" ht="114.75" x14ac:dyDescent="0.25">
      <c r="A20" s="74"/>
      <c r="B20" s="74"/>
      <c r="C20" s="70">
        <v>2</v>
      </c>
      <c r="D20" s="6" t="s">
        <v>75</v>
      </c>
      <c r="E20" s="35">
        <v>43004</v>
      </c>
      <c r="F20" s="35">
        <v>43004</v>
      </c>
      <c r="G20" s="32">
        <v>1</v>
      </c>
    </row>
    <row r="21" spans="1:7" ht="89.25" x14ac:dyDescent="0.25">
      <c r="A21" s="76" t="s">
        <v>105</v>
      </c>
      <c r="B21" s="76">
        <v>225</v>
      </c>
      <c r="C21" s="71">
        <v>1</v>
      </c>
      <c r="D21" s="6" t="s">
        <v>107</v>
      </c>
      <c r="E21" s="36">
        <v>42736</v>
      </c>
      <c r="F21" s="36">
        <v>43100</v>
      </c>
      <c r="G21" s="32">
        <v>1</v>
      </c>
    </row>
    <row r="22" spans="1:7" ht="51" x14ac:dyDescent="0.25">
      <c r="A22" s="76"/>
      <c r="B22" s="76"/>
      <c r="C22" s="71">
        <v>1</v>
      </c>
      <c r="D22" s="6" t="s">
        <v>106</v>
      </c>
      <c r="E22" s="36">
        <v>42994</v>
      </c>
      <c r="F22" s="36">
        <v>43100</v>
      </c>
      <c r="G22" s="32">
        <v>1</v>
      </c>
    </row>
    <row r="23" spans="1:7" ht="26.25" thickBot="1" x14ac:dyDescent="0.3">
      <c r="A23" s="76"/>
      <c r="B23" s="76"/>
      <c r="C23" s="70">
        <v>225</v>
      </c>
      <c r="D23" s="6" t="s">
        <v>111</v>
      </c>
      <c r="E23" s="36">
        <v>42760</v>
      </c>
      <c r="F23" s="36">
        <v>43100</v>
      </c>
      <c r="G23" s="54">
        <v>0.73299999999999998</v>
      </c>
    </row>
    <row r="24" spans="1:7" x14ac:dyDescent="0.25">
      <c r="G24" s="72">
        <f>SUM(G2:G23)/22</f>
        <v>0.95272727272727276</v>
      </c>
    </row>
    <row r="26" spans="1:7" x14ac:dyDescent="0.25">
      <c r="A26" t="s">
        <v>123</v>
      </c>
      <c r="C26" s="72">
        <v>0.95</v>
      </c>
    </row>
  </sheetData>
  <protectedRanges>
    <protectedRange algorithmName="SHA-512" hashValue="SaR4WPEEBcme6nU8FP6feMLbxjOj5vPWVfMgYyUF3qkw4bt1ZC5dLSB4pDuC0aJpUH313bT6lJyasf0hrZwfHw==" saltValue="N+ahJoEuNYX9P/AgdkDOWw==" spinCount="100000" sqref="G17:G20 G2:G12" name="Rango1_1"/>
    <protectedRange algorithmName="SHA-512" hashValue="SaR4WPEEBcme6nU8FP6feMLbxjOj5vPWVfMgYyUF3qkw4bt1ZC5dLSB4pDuC0aJpUH313bT6lJyasf0hrZwfHw==" saltValue="N+ahJoEuNYX9P/AgdkDOWw==" spinCount="100000" sqref="G21:G23 G13:G16" name="Rango1_3_1"/>
  </protectedRanges>
  <mergeCells count="15">
    <mergeCell ref="A8:A12"/>
    <mergeCell ref="B8:B12"/>
    <mergeCell ref="C1:D1"/>
    <mergeCell ref="A2:A3"/>
    <mergeCell ref="B2:B3"/>
    <mergeCell ref="A6:A7"/>
    <mergeCell ref="B6:B7"/>
    <mergeCell ref="A21:A23"/>
    <mergeCell ref="B21:B23"/>
    <mergeCell ref="A13:A14"/>
    <mergeCell ref="B13:B14"/>
    <mergeCell ref="A15:A16"/>
    <mergeCell ref="B15:B16"/>
    <mergeCell ref="A17:A20"/>
    <mergeCell ref="B17:B20"/>
  </mergeCells>
  <dataValidations count="2">
    <dataValidation type="date" allowBlank="1" showInputMessage="1" showErrorMessage="1" sqref="F6 E7:F7 E12 F9:F12">
      <formula1>42736</formula1>
      <formula2>43465</formula2>
    </dataValidation>
    <dataValidation type="date" allowBlank="1" showInputMessage="1" showErrorMessage="1" sqref="E2:E6 F2:F5 E13:F23 E8:E11 F8">
      <formula1>42736</formula1>
      <formula2>43100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7" workbookViewId="0">
      <selection activeCell="B12" sqref="B12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20</v>
      </c>
    </row>
    <row r="2" spans="1:3" x14ac:dyDescent="0.25">
      <c r="A2" s="1" t="s">
        <v>12</v>
      </c>
    </row>
    <row r="3" spans="1:3" x14ac:dyDescent="0.25">
      <c r="A3" s="1" t="s">
        <v>16</v>
      </c>
    </row>
    <row r="4" spans="1:3" x14ac:dyDescent="0.25">
      <c r="A4" s="1" t="s">
        <v>17</v>
      </c>
    </row>
    <row r="5" spans="1:3" x14ac:dyDescent="0.25">
      <c r="A5" s="1" t="s">
        <v>18</v>
      </c>
    </row>
    <row r="6" spans="1:3" x14ac:dyDescent="0.25">
      <c r="A6" s="1" t="s">
        <v>19</v>
      </c>
    </row>
    <row r="7" spans="1:3" x14ac:dyDescent="0.25">
      <c r="A7" s="1" t="s">
        <v>13</v>
      </c>
    </row>
    <row r="8" spans="1:3" x14ac:dyDescent="0.25">
      <c r="A8" s="1" t="s">
        <v>14</v>
      </c>
    </row>
    <row r="9" spans="1:3" x14ac:dyDescent="0.25">
      <c r="A9" s="1" t="s">
        <v>15</v>
      </c>
    </row>
    <row r="10" spans="1:3" x14ac:dyDescent="0.25">
      <c r="A10" s="1" t="s">
        <v>53</v>
      </c>
    </row>
    <row r="11" spans="1:3" x14ac:dyDescent="0.25">
      <c r="A11" s="5"/>
    </row>
    <row r="12" spans="1:3" ht="16.5" x14ac:dyDescent="0.25">
      <c r="A12" s="2" t="s">
        <v>33</v>
      </c>
      <c r="C12" s="2" t="s">
        <v>34</v>
      </c>
    </row>
    <row r="13" spans="1:3" ht="49.5" x14ac:dyDescent="0.25">
      <c r="A13" s="3" t="s">
        <v>21</v>
      </c>
      <c r="C13" s="3" t="s">
        <v>27</v>
      </c>
    </row>
    <row r="14" spans="1:3" ht="33" x14ac:dyDescent="0.25">
      <c r="A14" s="3" t="s">
        <v>22</v>
      </c>
      <c r="C14" s="3" t="s">
        <v>28</v>
      </c>
    </row>
    <row r="15" spans="1:3" ht="33" x14ac:dyDescent="0.25">
      <c r="A15" s="3" t="s">
        <v>23</v>
      </c>
      <c r="C15" s="3" t="s">
        <v>29</v>
      </c>
    </row>
    <row r="16" spans="1:3" ht="33" x14ac:dyDescent="0.25">
      <c r="A16" s="3" t="s">
        <v>24</v>
      </c>
      <c r="C16" s="3" t="s">
        <v>30</v>
      </c>
    </row>
    <row r="17" spans="1:3" ht="33" x14ac:dyDescent="0.25">
      <c r="A17" s="3" t="s">
        <v>25</v>
      </c>
      <c r="C17" s="3" t="s">
        <v>31</v>
      </c>
    </row>
    <row r="18" spans="1:3" ht="33" x14ac:dyDescent="0.25">
      <c r="A18" s="3" t="s">
        <v>26</v>
      </c>
      <c r="C18" s="3" t="s">
        <v>32</v>
      </c>
    </row>
    <row r="19" spans="1:3" x14ac:dyDescent="0.25">
      <c r="A19" s="5"/>
    </row>
    <row r="20" spans="1:3" ht="16.5" x14ac:dyDescent="0.25">
      <c r="A20" s="2" t="s">
        <v>36</v>
      </c>
    </row>
    <row r="21" spans="1:3" ht="49.5" x14ac:dyDescent="0.25">
      <c r="A21" s="3" t="s">
        <v>37</v>
      </c>
    </row>
    <row r="22" spans="1:3" ht="33" x14ac:dyDescent="0.25">
      <c r="A22" s="3" t="s">
        <v>39</v>
      </c>
    </row>
    <row r="23" spans="1:3" ht="33" x14ac:dyDescent="0.25">
      <c r="A23" s="3" t="s">
        <v>38</v>
      </c>
    </row>
    <row r="24" spans="1:3" ht="16.5" x14ac:dyDescent="0.25">
      <c r="A24" s="3" t="s">
        <v>49</v>
      </c>
    </row>
    <row r="26" spans="1:3" ht="16.5" x14ac:dyDescent="0.25">
      <c r="A26" s="2" t="s">
        <v>40</v>
      </c>
    </row>
    <row r="27" spans="1:3" ht="16.5" x14ac:dyDescent="0.25">
      <c r="A27" s="3" t="s">
        <v>41</v>
      </c>
    </row>
    <row r="28" spans="1:3" ht="16.5" x14ac:dyDescent="0.25">
      <c r="A28" s="3" t="s">
        <v>42</v>
      </c>
    </row>
    <row r="29" spans="1:3" ht="16.5" x14ac:dyDescent="0.25">
      <c r="A29" s="3" t="s">
        <v>43</v>
      </c>
    </row>
    <row r="30" spans="1:3" ht="16.5" x14ac:dyDescent="0.25">
      <c r="A30" s="3" t="s">
        <v>44</v>
      </c>
    </row>
    <row r="31" spans="1:3" ht="16.5" x14ac:dyDescent="0.25">
      <c r="A31" s="3" t="s">
        <v>45</v>
      </c>
    </row>
    <row r="33" spans="1:1" ht="16.5" x14ac:dyDescent="0.25">
      <c r="A33" s="2" t="s">
        <v>48</v>
      </c>
    </row>
    <row r="34" spans="1:1" ht="16.5" x14ac:dyDescent="0.25">
      <c r="A34" s="3" t="s">
        <v>46</v>
      </c>
    </row>
    <row r="35" spans="1:1" ht="16.5" x14ac:dyDescent="0.25">
      <c r="A35" s="3" t="s">
        <v>47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Operativo</vt:lpstr>
      <vt:lpstr>Avance Plan septiembre</vt:lpstr>
      <vt:lpstr>Listas</vt:lpstr>
      <vt:lpstr>'Plan Operativo'!Área_de_impresión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Martha Catalina Gomez Gonzalez</cp:lastModifiedBy>
  <cp:lastPrinted>2017-08-23T16:46:14Z</cp:lastPrinted>
  <dcterms:created xsi:type="dcterms:W3CDTF">2013-04-17T16:26:33Z</dcterms:created>
  <dcterms:modified xsi:type="dcterms:W3CDTF">2018-01-29T15:36:53Z</dcterms:modified>
</cp:coreProperties>
</file>