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30"/>
  </bookViews>
  <sheets>
    <sheet name="PLAN ACCIÓN" sheetId="1" r:id="rId1"/>
    <sheet name="Listas" sheetId="2" r:id="rId2"/>
  </sheets>
  <definedNames>
    <definedName name="_xlnm._FilterDatabase" localSheetId="0" hidden="1">'PLAN ACCIÓN'!$A$9:$AT$9</definedName>
    <definedName name="_xlnm.Print_Area" localSheetId="0">'PLAN ACCIÓN'!$A$1:$N$15</definedName>
  </definedNames>
  <calcPr calcId="145621"/>
</workbook>
</file>

<file path=xl/calcChain.xml><?xml version="1.0" encoding="utf-8"?>
<calcChain xmlns="http://schemas.openxmlformats.org/spreadsheetml/2006/main">
  <c r="X14" i="1" l="1"/>
  <c r="X13" i="1"/>
  <c r="Z12" i="1"/>
  <c r="AM12" i="1" l="1"/>
  <c r="AA12" i="1"/>
  <c r="AB12" i="1" s="1"/>
  <c r="AA13" i="1"/>
  <c r="AB13" i="1" s="1"/>
  <c r="AA14" i="1"/>
  <c r="AA15" i="1"/>
  <c r="AP12" i="1" l="1"/>
  <c r="AI13" i="1"/>
  <c r="AP13" i="1"/>
  <c r="AQ15" i="1"/>
  <c r="AP11" i="1"/>
  <c r="AP14" i="1"/>
  <c r="AQ14" i="1" s="1"/>
  <c r="AP15" i="1"/>
  <c r="AP10" i="1"/>
  <c r="AA11" i="1" l="1"/>
  <c r="AB11" i="1" s="1"/>
  <c r="AQ12" i="1"/>
  <c r="J12" i="1" l="1"/>
  <c r="C13" i="1"/>
  <c r="AQ11" i="1" l="1"/>
  <c r="C10" i="1" l="1"/>
</calcChain>
</file>

<file path=xl/comments1.xml><?xml version="1.0" encoding="utf-8"?>
<comments xmlns="http://schemas.openxmlformats.org/spreadsheetml/2006/main">
  <authors>
    <author>VAIO</author>
  </authors>
  <commentList>
    <comment ref="AA13" authorId="0">
      <text>
        <r>
          <rPr>
            <b/>
            <sz val="9"/>
            <color indexed="81"/>
            <rFont val="Tahoma"/>
          </rPr>
          <t>LGG:</t>
        </r>
        <r>
          <rPr>
            <sz val="9"/>
            <color indexed="81"/>
            <rFont val="Tahoma"/>
          </rPr>
          <t xml:space="preserve">
FAMILIAS VICULADAS 
</t>
        </r>
      </text>
    </comment>
    <comment ref="AA14" authorId="0">
      <text>
        <r>
          <rPr>
            <b/>
            <sz val="9"/>
            <color indexed="81"/>
            <rFont val="Tahoma"/>
          </rPr>
          <t>LGG:</t>
        </r>
        <r>
          <rPr>
            <sz val="9"/>
            <color indexed="81"/>
            <rFont val="Tahoma"/>
          </rPr>
          <t xml:space="preserve">
ORGANIZACIONES APOYADAS </t>
        </r>
      </text>
    </comment>
  </commentList>
</comments>
</file>

<file path=xl/sharedStrings.xml><?xml version="1.0" encoding="utf-8"?>
<sst xmlns="http://schemas.openxmlformats.org/spreadsheetml/2006/main" count="116" uniqueCount="89">
  <si>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</si>
  <si>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</si>
  <si>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</si>
  <si>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</si>
  <si>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</si>
  <si>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</si>
  <si>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</si>
  <si>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</si>
  <si>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</si>
  <si>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</si>
  <si>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</si>
  <si>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</si>
  <si>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</si>
  <si>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</si>
  <si>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</si>
  <si>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</si>
  <si>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</si>
  <si>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</si>
  <si>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</si>
  <si>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</si>
  <si>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</si>
  <si>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</si>
  <si>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</si>
  <si>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</si>
  <si>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</si>
  <si>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</si>
  <si>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</si>
  <si>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</si>
  <si>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</si>
  <si>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</si>
  <si>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</si>
  <si>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</si>
  <si>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</si>
  <si>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</si>
  <si>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</si>
  <si>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</si>
  <si>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</si>
  <si>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</si>
  <si>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</si>
  <si>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</si>
  <si>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</si>
  <si>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</si>
  <si>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</si>
  <si>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</si>
  <si>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</si>
  <si>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</si>
  <si>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</si>
  <si>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</si>
  <si>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</si>
  <si>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</si>
  <si>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</si>
  <si>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</si>
  <si>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</si>
  <si>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</si>
  <si>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</si>
  <si>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</si>
  <si>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Capacitar los equipos misionales y  regionales para la identificacion y priorizacion de PICs</t>
  </si>
  <si>
    <t>Estructurar los proyectos de pequeña infraestrura comunitaria - PIC</t>
  </si>
  <si>
    <t>convenio 179/2016 documentos de proyectos estructurados</t>
  </si>
  <si>
    <t>convenios e informes de segumiento, informes de de ejecucion</t>
  </si>
  <si>
    <t>base de datos</t>
  </si>
  <si>
    <t>Documentos soporte
Listado de asistencia</t>
  </si>
  <si>
    <t>Realizar Asistencia Técnica</t>
  </si>
  <si>
    <t>Apoyar Organizaciones de Productores</t>
  </si>
  <si>
    <t xml:space="preserve">Apoyar administrativamente las actividades del proyecto </t>
  </si>
  <si>
    <t>SEGUIMIENTO EJECUCIÓN META</t>
  </si>
  <si>
    <t>SEGUIMIENTO EJECUCIÓN PRESUPUESTAL
Cifras en millones de pesos</t>
  </si>
  <si>
    <t>% Avance</t>
  </si>
  <si>
    <t>OBSERVACIONES</t>
  </si>
  <si>
    <t>Implementar los proyectos de pequeña infraestructura comunitaria - PIC y vias terciarias</t>
  </si>
  <si>
    <t>- PIC en ejecución</t>
  </si>
  <si>
    <t xml:space="preserve">- PIC estructurados
</t>
  </si>
  <si>
    <t xml:space="preserve">Familias  vinculados al Modelo de Desarrollo Económico
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</si>
  <si>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</si>
  <si>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</si>
  <si>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</si>
  <si>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</si>
  <si>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</si>
  <si>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</si>
  <si>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</si>
  <si>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</si>
  <si>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</si>
  <si>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</si>
  <si>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</si>
  <si>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</si>
  <si>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</si>
  <si>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SE CONSTITUYO UNA RESERVA PRESUPUESTAL DE 1.000 MILLONES PARA UN ULTIMO PAGO A PNUD EN EL MES DE ENERO DE 2018  Y SE CONSTITUYO UNA VIGENCIA  FUTURA DE 27 MIL MILLONES DE PESOS CON RESPECTO A LO COMPROMETIDO PARA EJECUTAR EN LA VIGENCIA 2018, DE LOS PROYECTOS QUE PASARON POR LA ETAPA EN EJECUCION  214 , 90 CULMINARON EN DICIEMBRE LA ETAPA DE EJECUCION, DE LOS RESTANTES 124 PROYECTOS,  95 CORRESPONDE A PROYECTOS PIC Y 29 A PROYECTOS DE VIAS TERCIARIAS QUE A AL FINAL DE LA VIGENCIA 2017 SEN ENCONTRABAN EN ETAPA DE EJECUCION</t>
  </si>
  <si>
    <t>FRENTE A LO COMPROMETIDO QUEDO PENDIENTE UNA CUENTA POR PAGAR DE 16.000 MILLONES LA CUAL SE PAGARA EN EL MES DE ENERO DE 2018</t>
  </si>
  <si>
    <t>10.172  FAMILIAS EN TOTAL A SER APOYADAS CON INICITIVAS DE GENERACION DE INGRESOS,  3.175 FAMILIAS  A TRAVES DEL CONVENIO FAO, 1.087 FAMILIAS POR ALIANZAS APRODUCTIVAS Y 5910 FAMILIAS A TRAVES DE UNODC, TODAS LAS FAMILIAS TENDRAN UN ACOMPAÑAMIENTO TECNICO EL CUAL DEPENDE DE LA FORMULACION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</si>
</sst>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  <font>
      <sz val="9"/>
      <color indexed="81"/>
      <name val="Tahoma"/>
    </font>
    <font>
      <b/>
      <sz val="9"/>
      <color indexed="81"/>
      <name val="Tahoma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6" fontId="3" fillId="0" borderId="0" xfId="0" applyNumberFormat="1" applyFont="1" applyAlignment="1" applyProtection="1">
      <alignment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11" fillId="7" borderId="9" xfId="0" applyFont="1" applyFill="1" applyBorder="1" applyAlignment="1" applyProtection="1">
      <alignment horizontal="center" vertical="center" wrapText="1"/>
    </xf>
    <xf numFmtId="0" fontId="10" fillId="8" borderId="11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6" fontId="9" fillId="0" borderId="1" xfId="0" applyNumberFormat="1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9" fontId="3" fillId="0" borderId="16" xfId="0" applyNumberFormat="1" applyFont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vertical="center" wrapText="1"/>
    </xf>
    <xf numFmtId="43" fontId="2" fillId="9" borderId="19" xfId="4" applyFont="1" applyFill="1" applyBorder="1" applyAlignment="1" applyProtection="1">
      <alignment vertical="center" wrapText="1"/>
      <protection locked="0"/>
    </xf>
    <xf numFmtId="0" fontId="11" fillId="9" borderId="10" xfId="0" applyFont="1" applyFill="1" applyBorder="1" applyAlignment="1" applyProtection="1">
      <alignment horizontal="center" vertical="center" wrapText="1"/>
    </xf>
    <xf numFmtId="164" fontId="3" fillId="0" borderId="2" xfId="4" applyNumberFormat="1" applyFont="1" applyBorder="1" applyAlignment="1" applyProtection="1">
      <alignment vertical="center" wrapText="1"/>
      <protection locked="0"/>
    </xf>
    <xf numFmtId="165" fontId="3" fillId="0" borderId="13" xfId="4" applyNumberFormat="1" applyFont="1" applyBorder="1" applyAlignment="1" applyProtection="1">
      <alignment vertical="center" wrapText="1"/>
    </xf>
    <xf numFmtId="165" fontId="3" fillId="0" borderId="12" xfId="4" applyNumberFormat="1" applyFont="1" applyBorder="1" applyAlignment="1" applyProtection="1">
      <alignment vertical="center" wrapText="1"/>
    </xf>
    <xf numFmtId="165" fontId="3" fillId="0" borderId="19" xfId="4" applyNumberFormat="1" applyFont="1" applyBorder="1" applyAlignment="1" applyProtection="1">
      <alignment vertical="center" wrapText="1"/>
      <protection locked="0"/>
    </xf>
    <xf numFmtId="165" fontId="3" fillId="0" borderId="15" xfId="4" applyNumberFormat="1" applyFont="1" applyBorder="1" applyAlignment="1" applyProtection="1">
      <alignment vertical="center" wrapText="1"/>
    </xf>
    <xf numFmtId="165" fontId="3" fillId="0" borderId="1" xfId="4" applyNumberFormat="1" applyFont="1" applyBorder="1" applyAlignment="1" applyProtection="1">
      <alignment vertical="center" wrapText="1"/>
    </xf>
    <xf numFmtId="165" fontId="3" fillId="0" borderId="2" xfId="4" applyNumberFormat="1" applyFont="1" applyBorder="1" applyAlignment="1" applyProtection="1">
      <alignment vertical="center" wrapText="1"/>
      <protection locked="0"/>
    </xf>
    <xf numFmtId="165" fontId="3" fillId="0" borderId="8" xfId="4" applyNumberFormat="1" applyFont="1" applyBorder="1" applyAlignment="1" applyProtection="1">
      <alignment vertical="center" wrapText="1"/>
    </xf>
    <xf numFmtId="165" fontId="3" fillId="0" borderId="9" xfId="4" applyNumberFormat="1" applyFont="1" applyBorder="1" applyAlignment="1" applyProtection="1">
      <alignment vertical="center" wrapText="1"/>
    </xf>
    <xf numFmtId="165" fontId="3" fillId="0" borderId="10" xfId="4" applyNumberFormat="1" applyFont="1" applyBorder="1" applyAlignment="1" applyProtection="1">
      <alignment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</xf>
    <xf numFmtId="49" fontId="3" fillId="0" borderId="20" xfId="0" applyNumberFormat="1" applyFont="1" applyFill="1" applyBorder="1" applyAlignment="1" applyProtection="1">
      <alignment horizontal="center" vertical="center" wrapText="1"/>
    </xf>
    <xf numFmtId="166" fontId="3" fillId="0" borderId="16" xfId="3" applyNumberFormat="1" applyFont="1" applyBorder="1" applyAlignment="1" applyProtection="1">
      <alignment vertical="center" wrapText="1"/>
      <protection locked="0"/>
    </xf>
    <xf numFmtId="166" fontId="3" fillId="0" borderId="11" xfId="3" applyNumberFormat="1" applyFont="1" applyBorder="1" applyAlignment="1" applyProtection="1">
      <alignment vertical="center" wrapText="1"/>
      <protection locked="0"/>
    </xf>
    <xf numFmtId="3" fontId="3" fillId="0" borderId="13" xfId="0" applyNumberFormat="1" applyFont="1" applyBorder="1" applyAlignment="1" applyProtection="1">
      <alignment vertical="center" wrapText="1"/>
    </xf>
    <xf numFmtId="3" fontId="3" fillId="0" borderId="12" xfId="0" applyNumberFormat="1" applyFont="1" applyBorder="1" applyAlignment="1" applyProtection="1">
      <alignment vertical="center" wrapText="1"/>
    </xf>
    <xf numFmtId="3" fontId="3" fillId="0" borderId="19" xfId="0" applyNumberFormat="1" applyFont="1" applyBorder="1" applyAlignment="1" applyProtection="1">
      <alignment vertical="center" wrapText="1"/>
      <protection locked="0"/>
    </xf>
    <xf numFmtId="3" fontId="10" fillId="8" borderId="11" xfId="0" applyNumberFormat="1" applyFont="1" applyFill="1" applyBorder="1" applyAlignment="1" applyProtection="1">
      <alignment horizontal="center" vertical="center" wrapText="1"/>
    </xf>
    <xf numFmtId="3" fontId="3" fillId="0" borderId="15" xfId="0" applyNumberFormat="1" applyFont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vertical="center" wrapText="1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</xf>
    <xf numFmtId="3" fontId="3" fillId="0" borderId="9" xfId="0" applyNumberFormat="1" applyFont="1" applyBorder="1" applyAlignment="1" applyProtection="1">
      <alignment vertical="center" wrapText="1"/>
    </xf>
    <xf numFmtId="3" fontId="3" fillId="0" borderId="10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49" fontId="3" fillId="0" borderId="20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2" fillId="10" borderId="17" xfId="0" applyFont="1" applyFill="1" applyBorder="1" applyAlignment="1" applyProtection="1">
      <alignment horizontal="center" vertical="center" wrapText="1"/>
    </xf>
    <xf numFmtId="0" fontId="12" fillId="10" borderId="18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9" fontId="3" fillId="0" borderId="16" xfId="3" applyFont="1" applyBorder="1" applyAlignment="1" applyProtection="1">
      <alignment vertical="center" wrapText="1"/>
      <protection locked="0"/>
    </xf>
  </cellXfs>
  <cellStyles count="5">
    <cellStyle name="Millares" xfId="4" builtinId="3"/>
    <cellStyle name="Moneda" xfId="2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3" name="Imagen 2" descr="cid:image001.jpg@01D27BA3.E96287C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18"/>
  <sheetViews>
    <sheetView showGridLines="0" tabSelected="1" topLeftCell="A4" zoomScale="60" zoomScaleNormal="60" workbookViewId="0">
      <selection activeCell="AS14" sqref="AS14:AT14"/>
    </sheetView>
  </sheetViews>
  <sheetFormatPr baseColWidth="10" defaultColWidth="11.42578125" defaultRowHeight="12.75" x14ac:dyDescent="0.25"/>
  <cols>
    <col min="1" max="1" width="6.42578125" style="7" bestFit="1" customWidth="1"/>
    <col min="2" max="2" width="41.28515625" style="7" customWidth="1"/>
    <col min="3" max="4" width="22.7109375" style="12" customWidth="1"/>
    <col min="5" max="5" width="10.42578125" style="12" customWidth="1"/>
    <col min="6" max="6" width="7.85546875" style="7" customWidth="1"/>
    <col min="7" max="7" width="37.85546875" style="7" customWidth="1"/>
    <col min="8" max="8" width="17.140625" style="7" customWidth="1"/>
    <col min="9" max="9" width="18.7109375" style="7" customWidth="1"/>
    <col min="10" max="10" width="23.42578125" style="7" customWidth="1"/>
    <col min="11" max="11" width="42.42578125" style="7" hidden="1" customWidth="1"/>
    <col min="12" max="12" width="25.5703125" style="7" hidden="1" customWidth="1"/>
    <col min="13" max="13" width="21.42578125" style="7" hidden="1" customWidth="1"/>
    <col min="14" max="14" width="21.140625" style="7" hidden="1" customWidth="1"/>
    <col min="15" max="26" width="8" style="7" customWidth="1"/>
    <col min="27" max="28" width="11.42578125" style="7"/>
    <col min="29" max="29" width="1.28515625" style="7" customWidth="1"/>
    <col min="30" max="41" width="9.28515625" style="7" customWidth="1"/>
    <col min="42" max="42" width="18.28515625" style="7" bestFit="1" customWidth="1"/>
    <col min="43" max="43" width="11.42578125" style="7"/>
    <col min="44" max="44" width="1.28515625" style="7" customWidth="1"/>
    <col min="45" max="46" width="37" style="7" customWidth="1"/>
    <col min="47" max="16384" width="11.42578125" style="7"/>
  </cols>
  <sheetData>
    <row r="1" spans="1:46" ht="26.25" customHeight="1" x14ac:dyDescent="0.25">
      <c r="A1" s="71"/>
      <c r="B1" s="71"/>
      <c r="C1" s="71"/>
      <c r="D1" s="70" t="s">
        <v>11</v>
      </c>
      <c r="E1" s="70"/>
      <c r="F1" s="70"/>
      <c r="G1" s="70"/>
      <c r="H1" s="70"/>
      <c r="I1" s="70"/>
      <c r="J1" s="70"/>
      <c r="K1" s="70"/>
      <c r="L1" s="70"/>
      <c r="M1" s="70"/>
    </row>
    <row r="2" spans="1:46" ht="26.25" customHeight="1" x14ac:dyDescent="0.25">
      <c r="A2" s="71"/>
      <c r="B2" s="71"/>
      <c r="C2" s="71"/>
      <c r="D2" s="70" t="s">
        <v>4</v>
      </c>
      <c r="E2" s="70"/>
      <c r="F2" s="70"/>
      <c r="G2" s="70"/>
      <c r="H2" s="70"/>
      <c r="I2" s="70"/>
      <c r="J2" s="70"/>
      <c r="K2" s="70"/>
      <c r="L2" s="70"/>
      <c r="M2" s="70"/>
    </row>
    <row r="4" spans="1:46" x14ac:dyDescent="0.25">
      <c r="A4" s="8"/>
      <c r="B4" s="8"/>
      <c r="C4" s="9"/>
      <c r="D4" s="9"/>
      <c r="E4" s="9"/>
      <c r="F4" s="8"/>
      <c r="G4" s="8"/>
      <c r="H4" s="8"/>
      <c r="I4" s="8"/>
      <c r="J4" s="8"/>
      <c r="K4" s="8"/>
      <c r="L4" s="8"/>
      <c r="M4" s="8"/>
    </row>
    <row r="5" spans="1:46" ht="27" customHeight="1" x14ac:dyDescent="0.25">
      <c r="A5" s="8"/>
      <c r="B5" s="8"/>
      <c r="C5" s="72" t="s">
        <v>51</v>
      </c>
      <c r="D5" s="72"/>
      <c r="E5" s="72"/>
      <c r="F5" s="72"/>
      <c r="G5" s="67" t="s">
        <v>15</v>
      </c>
      <c r="H5" s="68"/>
      <c r="I5" s="68"/>
      <c r="J5" s="69"/>
    </row>
    <row r="6" spans="1:46" ht="10.5" customHeight="1" x14ac:dyDescent="0.25">
      <c r="A6" s="8"/>
      <c r="B6" s="8"/>
      <c r="C6" s="10"/>
      <c r="D6" s="10"/>
      <c r="E6" s="10"/>
      <c r="F6" s="11"/>
      <c r="G6" s="11"/>
      <c r="H6" s="11"/>
      <c r="I6" s="11"/>
      <c r="J6" s="11"/>
      <c r="K6" s="11"/>
      <c r="L6" s="11"/>
      <c r="M6" s="11"/>
    </row>
    <row r="7" spans="1:46" ht="23.25" customHeight="1" thickBot="1" x14ac:dyDescent="0.3">
      <c r="A7" s="8"/>
      <c r="B7" s="8"/>
      <c r="C7" s="64" t="s">
        <v>2</v>
      </c>
      <c r="D7" s="65"/>
      <c r="E7" s="66"/>
      <c r="F7" s="63" t="s">
        <v>12</v>
      </c>
      <c r="G7" s="63"/>
      <c r="H7" s="6"/>
      <c r="I7" s="6"/>
      <c r="J7" s="6"/>
      <c r="K7" s="6"/>
      <c r="L7" s="6"/>
    </row>
    <row r="8" spans="1:46" ht="36" customHeight="1" thickBot="1" x14ac:dyDescent="0.3">
      <c r="A8" s="8"/>
      <c r="B8" s="8"/>
      <c r="C8" s="9"/>
      <c r="D8" s="9"/>
      <c r="E8" s="9"/>
      <c r="F8" s="8"/>
      <c r="G8" s="8"/>
      <c r="H8" s="8"/>
      <c r="I8" s="8"/>
      <c r="J8" s="8"/>
      <c r="K8" s="8"/>
      <c r="L8" s="8"/>
      <c r="M8" s="8"/>
      <c r="O8" s="88" t="s">
        <v>65</v>
      </c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90"/>
      <c r="AD8" s="88" t="s">
        <v>66</v>
      </c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90"/>
    </row>
    <row r="9" spans="1:46" ht="62.25" customHeight="1" thickBot="1" x14ac:dyDescent="0.3">
      <c r="A9" s="13" t="s">
        <v>0</v>
      </c>
      <c r="B9" s="13" t="s">
        <v>53</v>
      </c>
      <c r="C9" s="13" t="s">
        <v>36</v>
      </c>
      <c r="D9" s="13" t="s">
        <v>5</v>
      </c>
      <c r="E9" s="13" t="s">
        <v>52</v>
      </c>
      <c r="F9" s="85" t="s">
        <v>3</v>
      </c>
      <c r="G9" s="85"/>
      <c r="H9" s="19" t="s">
        <v>6</v>
      </c>
      <c r="I9" s="19" t="s">
        <v>7</v>
      </c>
      <c r="J9" s="19" t="s">
        <v>55</v>
      </c>
      <c r="K9" s="19" t="s">
        <v>10</v>
      </c>
      <c r="L9" s="19" t="s">
        <v>1</v>
      </c>
      <c r="M9" s="13" t="s">
        <v>8</v>
      </c>
      <c r="N9" s="24" t="s">
        <v>9</v>
      </c>
      <c r="O9" s="20" t="s">
        <v>74</v>
      </c>
      <c r="P9" s="21" t="s">
        <v>75</v>
      </c>
      <c r="Q9" s="20" t="s">
        <v>76</v>
      </c>
      <c r="R9" s="21" t="s">
        <v>77</v>
      </c>
      <c r="S9" s="20" t="s">
        <v>78</v>
      </c>
      <c r="T9" s="21" t="s">
        <v>79</v>
      </c>
      <c r="U9" s="20" t="s">
        <v>80</v>
      </c>
      <c r="V9" s="21" t="s">
        <v>81</v>
      </c>
      <c r="W9" s="20" t="s">
        <v>82</v>
      </c>
      <c r="X9" s="21" t="s">
        <v>83</v>
      </c>
      <c r="Y9" s="20" t="s">
        <v>84</v>
      </c>
      <c r="Z9" s="21" t="s">
        <v>85</v>
      </c>
      <c r="AA9" s="22" t="s">
        <v>73</v>
      </c>
      <c r="AB9" s="22" t="s">
        <v>67</v>
      </c>
      <c r="AD9" s="20" t="s">
        <v>74</v>
      </c>
      <c r="AE9" s="21" t="s">
        <v>75</v>
      </c>
      <c r="AF9" s="20" t="s">
        <v>76</v>
      </c>
      <c r="AG9" s="21" t="s">
        <v>77</v>
      </c>
      <c r="AH9" s="20" t="s">
        <v>78</v>
      </c>
      <c r="AI9" s="21" t="s">
        <v>79</v>
      </c>
      <c r="AJ9" s="20" t="s">
        <v>80</v>
      </c>
      <c r="AK9" s="21" t="s">
        <v>81</v>
      </c>
      <c r="AL9" s="20" t="s">
        <v>82</v>
      </c>
      <c r="AM9" s="21" t="s">
        <v>83</v>
      </c>
      <c r="AN9" s="20" t="s">
        <v>84</v>
      </c>
      <c r="AO9" s="21" t="s">
        <v>85</v>
      </c>
      <c r="AP9" s="37" t="s">
        <v>73</v>
      </c>
      <c r="AQ9" s="23" t="s">
        <v>67</v>
      </c>
      <c r="AS9" s="91" t="s">
        <v>68</v>
      </c>
      <c r="AT9" s="92"/>
    </row>
    <row r="10" spans="1:46" ht="61.5" customHeight="1" thickBot="1" x14ac:dyDescent="0.3">
      <c r="A10" s="73">
        <v>1</v>
      </c>
      <c r="B10" s="73" t="s">
        <v>23</v>
      </c>
      <c r="C10" s="74" t="str">
        <f>IF(B10=Listas!$A$13,Listas!$C$13,IF(B10=Listas!$A$14,Listas!$C$14,IF(B10=Listas!$A$15,Listas!$C$15,IF(B10=Listas!$A$16,Listas!$C$16,IF(B10=Listas!$A$17,Listas!$C$17,IF(B10=Listas!$A$18,Listas!$C$18))))))</f>
        <v>50 núcleos veredales con Pequeña Infraestructura Comunitaria</v>
      </c>
      <c r="D10" s="15"/>
      <c r="E10" s="15"/>
      <c r="F10" s="18">
        <v>1</v>
      </c>
      <c r="G10" s="14" t="s">
        <v>56</v>
      </c>
      <c r="H10" s="25">
        <v>42787</v>
      </c>
      <c r="I10" s="25">
        <v>42825</v>
      </c>
      <c r="J10" s="15">
        <v>0</v>
      </c>
      <c r="K10" s="14" t="s">
        <v>39</v>
      </c>
      <c r="L10" s="26" t="s">
        <v>61</v>
      </c>
      <c r="M10" s="74" t="s">
        <v>42</v>
      </c>
      <c r="N10" s="84" t="s">
        <v>48</v>
      </c>
      <c r="O10" s="52"/>
      <c r="P10" s="53"/>
      <c r="Q10" s="53"/>
      <c r="R10" s="53"/>
      <c r="S10" s="53"/>
      <c r="T10" s="54"/>
      <c r="U10" s="54"/>
      <c r="V10" s="54"/>
      <c r="W10" s="54"/>
      <c r="X10" s="54"/>
      <c r="Y10" s="54"/>
      <c r="Z10" s="54"/>
      <c r="AA10" s="55"/>
      <c r="AB10" s="28"/>
      <c r="AC10" s="29"/>
      <c r="AD10" s="39"/>
      <c r="AE10" s="40"/>
      <c r="AF10" s="40"/>
      <c r="AG10" s="40"/>
      <c r="AH10" s="40"/>
      <c r="AI10" s="41"/>
      <c r="AJ10" s="41"/>
      <c r="AK10" s="41"/>
      <c r="AL10" s="41"/>
      <c r="AM10" s="41"/>
      <c r="AN10" s="41"/>
      <c r="AO10" s="41"/>
      <c r="AP10" s="36">
        <f>SUM(AD10:AO10)</f>
        <v>0</v>
      </c>
      <c r="AQ10" s="28"/>
      <c r="AR10" s="29"/>
      <c r="AS10" s="93"/>
      <c r="AT10" s="94"/>
    </row>
    <row r="11" spans="1:46" ht="51.75" thickBot="1" x14ac:dyDescent="0.3">
      <c r="A11" s="73"/>
      <c r="B11" s="73"/>
      <c r="C11" s="74"/>
      <c r="D11" s="33" t="s">
        <v>71</v>
      </c>
      <c r="E11" s="32">
        <v>217</v>
      </c>
      <c r="F11" s="18">
        <v>2</v>
      </c>
      <c r="G11" s="14" t="s">
        <v>57</v>
      </c>
      <c r="H11" s="25">
        <v>42809</v>
      </c>
      <c r="I11" s="25">
        <v>42849</v>
      </c>
      <c r="J11" s="27">
        <v>3199468060</v>
      </c>
      <c r="K11" s="14" t="s">
        <v>39</v>
      </c>
      <c r="L11" s="26" t="s">
        <v>58</v>
      </c>
      <c r="M11" s="74"/>
      <c r="N11" s="84"/>
      <c r="O11" s="56"/>
      <c r="P11" s="57"/>
      <c r="Q11" s="57"/>
      <c r="R11" s="57"/>
      <c r="S11" s="57">
        <v>16</v>
      </c>
      <c r="T11" s="58"/>
      <c r="U11" s="58"/>
      <c r="V11" s="58"/>
      <c r="W11" s="58">
        <v>209</v>
      </c>
      <c r="X11" s="59"/>
      <c r="Y11" s="58"/>
      <c r="Z11" s="58">
        <v>41</v>
      </c>
      <c r="AA11" s="55">
        <f>SUM(O11:Z11)</f>
        <v>266</v>
      </c>
      <c r="AB11" s="96">
        <f>+AA11/E11</f>
        <v>1.2258064516129032</v>
      </c>
      <c r="AC11" s="29"/>
      <c r="AD11" s="42"/>
      <c r="AE11" s="43"/>
      <c r="AF11" s="43"/>
      <c r="AG11" s="43"/>
      <c r="AH11" s="43"/>
      <c r="AI11" s="44"/>
      <c r="AJ11" s="44"/>
      <c r="AK11" s="44"/>
      <c r="AL11" s="44">
        <v>3199</v>
      </c>
      <c r="AM11" s="44"/>
      <c r="AN11" s="44"/>
      <c r="AO11" s="44"/>
      <c r="AP11" s="36">
        <f t="shared" ref="AP11:AP15" si="0">SUM(AD11:AO11)</f>
        <v>3199</v>
      </c>
      <c r="AQ11" s="50">
        <f>3199/3199</f>
        <v>1</v>
      </c>
      <c r="AR11" s="29"/>
      <c r="AS11" s="86"/>
      <c r="AT11" s="87"/>
    </row>
    <row r="12" spans="1:46" ht="147.75" customHeight="1" thickBot="1" x14ac:dyDescent="0.3">
      <c r="A12" s="73"/>
      <c r="B12" s="73"/>
      <c r="C12" s="74"/>
      <c r="D12" s="49" t="s">
        <v>70</v>
      </c>
      <c r="E12" s="48">
        <v>166</v>
      </c>
      <c r="F12" s="18">
        <v>3</v>
      </c>
      <c r="G12" s="14" t="s">
        <v>69</v>
      </c>
      <c r="H12" s="25">
        <v>42850</v>
      </c>
      <c r="I12" s="25">
        <v>43100</v>
      </c>
      <c r="J12" s="27">
        <f>21216400000+50000000000</f>
        <v>71216400000</v>
      </c>
      <c r="K12" s="14" t="s">
        <v>39</v>
      </c>
      <c r="L12" s="26" t="s">
        <v>59</v>
      </c>
      <c r="M12" s="74"/>
      <c r="N12" s="84"/>
      <c r="O12" s="56"/>
      <c r="P12" s="57"/>
      <c r="Q12" s="57"/>
      <c r="R12" s="57"/>
      <c r="S12" s="57"/>
      <c r="T12" s="58"/>
      <c r="U12" s="58"/>
      <c r="V12" s="58"/>
      <c r="W12" s="58">
        <v>28</v>
      </c>
      <c r="X12" s="59"/>
      <c r="Y12" s="58"/>
      <c r="Z12" s="58">
        <f>157+29</f>
        <v>186</v>
      </c>
      <c r="AA12" s="55">
        <f t="shared" ref="AA12:AA15" si="1">SUM(O12:Z12)</f>
        <v>214</v>
      </c>
      <c r="AB12" s="34">
        <f>+AA12/E12</f>
        <v>1.2891566265060241</v>
      </c>
      <c r="AC12" s="29"/>
      <c r="AD12" s="42"/>
      <c r="AE12" s="43"/>
      <c r="AF12" s="43"/>
      <c r="AG12" s="43"/>
      <c r="AH12" s="43"/>
      <c r="AI12" s="44">
        <v>5820</v>
      </c>
      <c r="AJ12" s="44"/>
      <c r="AK12" s="44"/>
      <c r="AL12" s="44"/>
      <c r="AM12" s="44">
        <f>12880+44841+5000</f>
        <v>62721</v>
      </c>
      <c r="AN12" s="44"/>
      <c r="AO12" s="44"/>
      <c r="AP12" s="36">
        <f t="shared" si="0"/>
        <v>68541</v>
      </c>
      <c r="AQ12" s="50">
        <f>18700/21216</f>
        <v>0.88141025641025639</v>
      </c>
      <c r="AR12" s="29"/>
      <c r="AS12" s="86" t="s">
        <v>86</v>
      </c>
      <c r="AT12" s="87"/>
    </row>
    <row r="13" spans="1:46" ht="63.75" customHeight="1" thickBot="1" x14ac:dyDescent="0.3">
      <c r="A13" s="73"/>
      <c r="B13" s="79" t="s">
        <v>24</v>
      </c>
      <c r="C13" s="75" t="str">
        <f>IF(B13=Listas!$A$13,Listas!$C$13,IF(B13=Listas!$A$14,Listas!$C$14,IF(B13=Listas!$A$15,Listas!$C$15,IF(B13=Listas!$A$16,Listas!$C$16,IF(B13=Listas!$A$17,Listas!$C$17,IF(B13=Listas!$A$18,Listas!$C$18))))))</f>
        <v>2000 hogares en 25 municipios</v>
      </c>
      <c r="D13" s="77" t="s">
        <v>72</v>
      </c>
      <c r="E13" s="74">
        <v>9000</v>
      </c>
      <c r="F13" s="18">
        <v>4</v>
      </c>
      <c r="G13" s="35" t="s">
        <v>62</v>
      </c>
      <c r="H13" s="25">
        <v>42901</v>
      </c>
      <c r="I13" s="25">
        <v>43100</v>
      </c>
      <c r="J13" s="27">
        <v>9433500000</v>
      </c>
      <c r="K13" s="14" t="s">
        <v>38</v>
      </c>
      <c r="L13" s="26" t="s">
        <v>60</v>
      </c>
      <c r="M13" s="74"/>
      <c r="N13" s="84"/>
      <c r="O13" s="56"/>
      <c r="P13" s="57"/>
      <c r="Q13" s="57"/>
      <c r="R13" s="57"/>
      <c r="S13" s="57"/>
      <c r="T13" s="58"/>
      <c r="U13" s="58"/>
      <c r="V13" s="58"/>
      <c r="W13" s="58"/>
      <c r="X13" s="58">
        <f>3175+5910+1087</f>
        <v>10172</v>
      </c>
      <c r="Y13" s="58"/>
      <c r="Z13" s="95"/>
      <c r="AA13" s="55">
        <f t="shared" si="1"/>
        <v>10172</v>
      </c>
      <c r="AB13" s="96">
        <f>+AA13/E13</f>
        <v>1.1302222222222222</v>
      </c>
      <c r="AC13" s="29"/>
      <c r="AD13" s="42"/>
      <c r="AE13" s="43"/>
      <c r="AF13" s="43"/>
      <c r="AG13" s="43"/>
      <c r="AH13" s="43"/>
      <c r="AI13" s="44">
        <f>2954+3254</f>
        <v>6208</v>
      </c>
      <c r="AJ13" s="44"/>
      <c r="AK13" s="44"/>
      <c r="AL13" s="44">
        <v>3225</v>
      </c>
      <c r="AM13" s="44"/>
      <c r="AN13" s="44"/>
      <c r="AO13" s="44"/>
      <c r="AP13" s="36">
        <f t="shared" si="0"/>
        <v>9433</v>
      </c>
      <c r="AQ13" s="30"/>
      <c r="AR13" s="29"/>
      <c r="AS13" s="86" t="s">
        <v>88</v>
      </c>
      <c r="AT13" s="87"/>
    </row>
    <row r="14" spans="1:46" ht="51.75" customHeight="1" thickBot="1" x14ac:dyDescent="0.3">
      <c r="A14" s="73"/>
      <c r="B14" s="80"/>
      <c r="C14" s="82"/>
      <c r="D14" s="83"/>
      <c r="E14" s="74"/>
      <c r="F14" s="18">
        <v>6</v>
      </c>
      <c r="G14" s="35" t="s">
        <v>63</v>
      </c>
      <c r="H14" s="17">
        <v>42901</v>
      </c>
      <c r="I14" s="17">
        <v>43100</v>
      </c>
      <c r="J14" s="27">
        <v>30012283800</v>
      </c>
      <c r="K14" s="14" t="s">
        <v>38</v>
      </c>
      <c r="L14" s="26" t="s">
        <v>60</v>
      </c>
      <c r="M14" s="74"/>
      <c r="N14" s="84"/>
      <c r="O14" s="56"/>
      <c r="P14" s="57"/>
      <c r="Q14" s="57"/>
      <c r="R14" s="57"/>
      <c r="S14" s="57"/>
      <c r="T14" s="58"/>
      <c r="U14" s="58"/>
      <c r="V14" s="58"/>
      <c r="W14" s="58"/>
      <c r="X14" s="58">
        <f>41+20+28</f>
        <v>89</v>
      </c>
      <c r="Y14" s="58"/>
      <c r="Z14" s="58"/>
      <c r="AA14" s="55">
        <f t="shared" si="1"/>
        <v>89</v>
      </c>
      <c r="AB14" s="30"/>
      <c r="AC14" s="29"/>
      <c r="AD14" s="42"/>
      <c r="AE14" s="43"/>
      <c r="AF14" s="43"/>
      <c r="AG14" s="43"/>
      <c r="AH14" s="43"/>
      <c r="AI14" s="44">
        <v>19792</v>
      </c>
      <c r="AJ14" s="44"/>
      <c r="AK14" s="44"/>
      <c r="AL14" s="44">
        <v>8001</v>
      </c>
      <c r="AM14" s="44"/>
      <c r="AN14" s="38">
        <v>1859.4</v>
      </c>
      <c r="AO14" s="44"/>
      <c r="AP14" s="36">
        <f t="shared" si="0"/>
        <v>29652.400000000001</v>
      </c>
      <c r="AQ14" s="50">
        <f>+AP14/30012</f>
        <v>0.98801812608290018</v>
      </c>
      <c r="AR14" s="29"/>
      <c r="AS14" s="86" t="s">
        <v>87</v>
      </c>
      <c r="AT14" s="87"/>
    </row>
    <row r="15" spans="1:46" ht="51.75" thickBot="1" x14ac:dyDescent="0.3">
      <c r="A15" s="73"/>
      <c r="B15" s="81"/>
      <c r="C15" s="76"/>
      <c r="D15" s="78"/>
      <c r="E15" s="74"/>
      <c r="F15" s="18">
        <v>7</v>
      </c>
      <c r="G15" s="35" t="s">
        <v>64</v>
      </c>
      <c r="H15" s="17">
        <v>42901</v>
      </c>
      <c r="I15" s="17">
        <v>43100</v>
      </c>
      <c r="J15" s="27">
        <v>1954216200</v>
      </c>
      <c r="K15" s="14" t="s">
        <v>38</v>
      </c>
      <c r="L15" s="26" t="s">
        <v>60</v>
      </c>
      <c r="M15" s="74"/>
      <c r="N15" s="84"/>
      <c r="O15" s="60"/>
      <c r="P15" s="61"/>
      <c r="Q15" s="61"/>
      <c r="R15" s="61"/>
      <c r="S15" s="61"/>
      <c r="T15" s="62"/>
      <c r="U15" s="62"/>
      <c r="V15" s="62"/>
      <c r="W15" s="62"/>
      <c r="X15" s="62"/>
      <c r="Y15" s="62"/>
      <c r="Z15" s="62"/>
      <c r="AA15" s="55">
        <f t="shared" si="1"/>
        <v>0</v>
      </c>
      <c r="AB15" s="31"/>
      <c r="AC15" s="29"/>
      <c r="AD15" s="45"/>
      <c r="AE15" s="46"/>
      <c r="AF15" s="46"/>
      <c r="AG15" s="46"/>
      <c r="AH15" s="46"/>
      <c r="AI15" s="47"/>
      <c r="AJ15" s="47"/>
      <c r="AK15" s="47"/>
      <c r="AL15" s="47"/>
      <c r="AM15" s="47"/>
      <c r="AN15" s="47"/>
      <c r="AO15" s="47">
        <v>1849</v>
      </c>
      <c r="AP15" s="36">
        <f t="shared" si="0"/>
        <v>1849</v>
      </c>
      <c r="AQ15" s="51">
        <f>+AP15/1954</f>
        <v>0.94626407369498466</v>
      </c>
      <c r="AR15" s="29"/>
      <c r="AS15" s="86"/>
      <c r="AT15" s="87"/>
    </row>
    <row r="16" spans="1:46" x14ac:dyDescent="0.25">
      <c r="J16" s="16"/>
    </row>
    <row r="18" spans="10:10" x14ac:dyDescent="0.25">
      <c r="J18" s="16"/>
    </row>
  </sheetData>
  <protectedRanges>
    <protectedRange algorithmName="SHA-512" hashValue="fZ3l9RAHV7PZTvG0YsswyF4wLhNw0WfgQxl1uu3q1zgkUUeVNwZJ3kKriIpA4vF5zGYLh1fhkhFtlPUmaUoARg==" saltValue="UgRvvakl9y9SnoMrc6RnYg==" spinCount="100000" sqref="O10:AT15" name="Rango1"/>
  </protectedRanges>
  <autoFilter ref="A9:AT9">
    <filterColumn colId="5" showButton="0"/>
    <filterColumn colId="44" showButton="0"/>
  </autoFilter>
  <mergeCells count="29">
    <mergeCell ref="AS14:AT14"/>
    <mergeCell ref="AS15:AT15"/>
    <mergeCell ref="AS12:AT12"/>
    <mergeCell ref="AS13:AT13"/>
    <mergeCell ref="O8:AB8"/>
    <mergeCell ref="AD8:AQ8"/>
    <mergeCell ref="AS9:AT9"/>
    <mergeCell ref="AS10:AT10"/>
    <mergeCell ref="AS11:AT11"/>
    <mergeCell ref="M10:M12"/>
    <mergeCell ref="N10:N12"/>
    <mergeCell ref="F9:G9"/>
    <mergeCell ref="M13:M15"/>
    <mergeCell ref="N13:N15"/>
    <mergeCell ref="A13:A15"/>
    <mergeCell ref="E13:E15"/>
    <mergeCell ref="B13:B15"/>
    <mergeCell ref="C13:C15"/>
    <mergeCell ref="D13:D15"/>
    <mergeCell ref="A10:A12"/>
    <mergeCell ref="B10:B12"/>
    <mergeCell ref="C10:C12"/>
    <mergeCell ref="F7:G7"/>
    <mergeCell ref="C7:E7"/>
    <mergeCell ref="G5:J5"/>
    <mergeCell ref="D1:M1"/>
    <mergeCell ref="D2:M2"/>
    <mergeCell ref="A1:C2"/>
    <mergeCell ref="C5:F5"/>
  </mergeCells>
  <dataValidations disablePrompts="1" count="1">
    <dataValidation type="date" allowBlank="1" showInputMessage="1" showErrorMessage="1" sqref="H10:I13">
      <formula1>42736</formula1>
      <formula2>43100</formula2>
    </dataValidation>
  </dataValidations>
  <printOptions horizontalCentered="1" verticalCentered="1"/>
  <pageMargins left="0.17" right="0.17" top="0.5" bottom="0.4" header="0.31496062992125984" footer="0.31496062992125984"/>
  <pageSetup paperSize="145" scale="50" orientation="landscape" copies="2" r:id="rId1"/>
  <ignoredErrors>
    <ignoredError sqref="AA1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Listas!$A$13:$A$18</xm:f>
          </x14:formula1>
          <xm:sqref>B10 B13</xm:sqref>
        </x14:dataValidation>
        <x14:dataValidation type="list" allowBlank="1" showInputMessage="1" showErrorMessage="1">
          <x14:formula1>
            <xm:f>Listas!$A$27:$A$31</xm:f>
          </x14:formula1>
          <xm:sqref>M10</xm:sqref>
        </x14:dataValidation>
        <x14:dataValidation type="list" allowBlank="1" showInputMessage="1" showErrorMessage="1">
          <x14:formula1>
            <xm:f>Listas!$A$34:$A$35</xm:f>
          </x14:formula1>
          <xm:sqref>N10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19" workbookViewId="0">
      <selection activeCell="A16" sqref="A16"/>
    </sheetView>
  </sheetViews>
  <sheetFormatPr baseColWidth="10" defaultColWidth="11.42578125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Listas</vt:lpstr>
      <vt:lpstr>'PLAN ACCIÓN'!Área_de_impresión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VAIO</cp:lastModifiedBy>
  <cp:lastPrinted>2017-05-25T18:46:19Z</cp:lastPrinted>
  <dcterms:created xsi:type="dcterms:W3CDTF">2013-04-17T16:26:33Z</dcterms:created>
  <dcterms:modified xsi:type="dcterms:W3CDTF">2018-01-22T22:10:11Z</dcterms:modified>
</cp:coreProperties>
</file>