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Marte\git_fin\25\APOYO FINANCIERO\INFORMES PAG WEB\5.2A Ejecucion Presupuestal Vigencia\"/>
    </mc:Choice>
  </mc:AlternateContent>
  <xr:revisionPtr revIDLastSave="0" documentId="13_ncr:1_{ADE71718-027B-419D-A686-77B4D8D538E3}" xr6:coauthVersionLast="47" xr6:coauthVersionMax="47" xr10:uidLastSave="{00000000-0000-0000-0000-000000000000}"/>
  <workbookProtection workbookAlgorithmName="SHA-512" workbookHashValue="pt7bYYvHXqGMD+g2QRoOopAUfIqS/+b4GpltkLSNZ9ou4kkopdOfRRLB/9cspDSMi82XKDasrJsmNMY12BsJoQ==" workbookSaltValue="WoKDqBEHz8a+0kl2wGX1AQ==" workbookSpinCount="100000" lockStructure="1"/>
  <bookViews>
    <workbookView xWindow="-120" yWindow="-120" windowWidth="29040" windowHeight="15720" xr2:uid="{63C76F91-DC28-4E40-A4EC-CAB156D82BAA}"/>
  </bookViews>
  <sheets>
    <sheet name="EJECUCION PPTAL VIG 2025" sheetId="1" r:id="rId1"/>
    <sheet name="HOJA TRABAJO" sheetId="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hidden="1">{#N/A,#N/A,FALSE,"informes"}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hidden="1">{"emca",#N/A,FALSE,"EMCA"}</definedName>
    <definedName name="AAA_DOCTOPS" hidden="1">"AAA_SET"</definedName>
    <definedName name="AAA_duser" hidden="1">"OFF"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hidden="1">{"empresa",#N/A,FALSE,"xEMPRESA"}</definedName>
    <definedName name="adi.yane" hidden="1">{"epma",#N/A,FALSE,"EPMA"}</definedName>
    <definedName name="ADICIONALCONIMPACTO" hidden="1">{"trimestre",#N/A,FALSE,"TRIMESTRE";"empresa",#N/A,FALSE,"xEMPRESA";"eaab",#N/A,FALSE,"EAAB";"epma",#N/A,FALSE,"EPMA";"emca",#N/A,FALSE,"EMCA"}</definedName>
    <definedName name="adicionalyaneth" hidden="1">{"epma",#N/A,FALSE,"EPMA"}</definedName>
    <definedName name="agrem" hidden="1">{"trimestre",#N/A,FALSE,"TRIMESTRE";"empresa",#N/A,FALSE,"xEMPRESA";"eaab",#N/A,FALSE,"EAAB";"epma",#N/A,FALSE,"EPMA";"emca",#N/A,FALSE,"EMCA"}</definedName>
    <definedName name="ALV" hidden="1">{#N/A,#N/A,FALSE,"informes"}</definedName>
    <definedName name="areaimpresionplante2" localSheetId="0">#REF!</definedName>
    <definedName name="areaimpresionplante2">#REF!</definedName>
    <definedName name="ART" hidden="1">{"INGRESOS DOLARES",#N/A,FALSE,"informes"}</definedName>
    <definedName name="as" hidden="1">{"trimestre",#N/A,FALSE,"TRIMESTRE";"empresa",#N/A,FALSE,"xEMPRESA";"eaab",#N/A,FALSE,"EAAB";"epma",#N/A,FALSE,"EPMA";"emca",#N/A,FALSE,"EMCA"}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hidden="1">{#N/A,#N/A,FALSE,"informes"}</definedName>
    <definedName name="BRY" hidden="1">{#N/A,#N/A,FALSE,"informes"}</definedName>
    <definedName name="bsgdkjnbaklde" hidden="1">{"INGRESOS DOLARES",#N/A,FALSE,"informes"}</definedName>
    <definedName name="CC" hidden="1">{#N/A,#N/A,FALSE,"informes"}</definedName>
    <definedName name="Código">[10]Consolidado!$U$3:$U$55</definedName>
    <definedName name="composición" hidden="1">{"trimestre",#N/A,FALSE,"TRIMESTRE";"empresa",#N/A,FALSE,"xEMPRESA";"eaab",#N/A,FALSE,"EAAB";"epma",#N/A,FALSE,"EPMA";"emca",#N/A,FALSE,"EMCA"}</definedName>
    <definedName name="CONCENTRACIONESPROPIOS" hidden="1">{"empresa",#N/A,FALSE,"xEMPRESA"}</definedName>
    <definedName name="COPIA" hidden="1">{"PAGOS DOLARES",#N/A,FALSE,"informes"}</definedName>
    <definedName name="cp" hidden="1">'[11]C Summary'!#REF!</definedName>
    <definedName name="CUA18A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hidden="1">{"empresa",#N/A,FALSE,"xEMPRESA"}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hidden="1">{#N/A,#N/A,FALSE,"informes"}</definedName>
    <definedName name="DDT" hidden="1">{"empresa",#N/A,FALSE,"xEMPRESA"}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hidden="1">{"trimestre",#N/A,FALSE,"TRIMESTRE"}</definedName>
    <definedName name="dfd" hidden="1">{"empresa",#N/A,FALSE,"xEMPRESA"}</definedName>
    <definedName name="DIFU" hidden="1">{"INGRESOS DOLARES",#N/A,FALSE,"informes"}</definedName>
    <definedName name="DOCUMENTO">[10]Listas!$I$3:$I$10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hidden="1">{#N/A,#N/A,FALSE,"informes"}</definedName>
    <definedName name="EE" hidden="1">{#N/A,#N/A,FALSE,"informes"}</definedName>
    <definedName name="EEEEE" hidden="1">{#N/A,#N/A,FALSE,"informes"}</definedName>
    <definedName name="ENERO" hidden="1">{#N/A,#N/A,FALSE,"informes"}</definedName>
    <definedName name="ES" hidden="1">{"PAGOS DOLARES",#N/A,FALSE,"informes"}</definedName>
    <definedName name="ESP" hidden="1">{#N/A,#N/A,FALSE,"informes"}</definedName>
    <definedName name="ESTADO_VF">#REF!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hidden="1">{#N/A,#N/A,FALSE,"informes"}</definedName>
    <definedName name="fd" hidden="1">{#N/A,#N/A,FALSE,"informes"}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hidden="1">{"empresa",#N/A,FALSE,"xEMPRESA"}</definedName>
    <definedName name="fds" hidden="1">{"epma",#N/A,FALSE,"EPMA"}</definedName>
    <definedName name="FECHA_ESTIMADA_CONTRATO">#REF!</definedName>
    <definedName name="FER" hidden="1">{#N/A,#N/A,FALSE,"informes"}</definedName>
    <definedName name="FF" hidden="1">{"emca",#N/A,FALSE,"EMCA"}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hidden="1">{"PAGOS DOLARES",#N/A,FALSE,"informes"}</definedName>
    <definedName name="FHKJBEARNKBW" hidden="1">{"INGRESOS DOLARES",#N/A,FALSE,"informes"}</definedName>
    <definedName name="FIN" hidden="1">{#N/A,#N/A,FALSE,"informes"}</definedName>
    <definedName name="fkjrthnk3t" hidden="1">{"PAGOS DOLARES",#N/A,FALSE,"informes"}</definedName>
    <definedName name="fmdñklje" hidden="1">{#N/A,#N/A,FALSE,"informes"}</definedName>
    <definedName name="FOL" hidden="1">{"INGRESOS DOLARES",#N/A,FALSE,"informes"}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hidden="1">{#N/A,#N/A,FALSE,"informes"}</definedName>
    <definedName name="fs" hidden="1">{"empresa",#N/A,FALSE,"xEMPRESA"}</definedName>
    <definedName name="FUENTE_RECURSOS">#REF!</definedName>
    <definedName name="FUL" hidden="1">{#N/A,#N/A,FALSE,"informes"}</definedName>
    <definedName name="FUN" hidden="1">{"PAGOS DOLARES",#N/A,FALSE,"informes"}</definedName>
    <definedName name="gfnmgfxmmfg" hidden="1">{#N/A,#N/A,FALSE,"informes"}</definedName>
    <definedName name="gg" hidden="1">{#N/A,#N/A,FALSE,"informes"}</definedName>
    <definedName name="ghhhhhhhhhhhhhhhhhhhhhhhh" hidden="1">{"PAGOS DOLARES",#N/A,FALSE,"informes"}</definedName>
    <definedName name="GILÑ" hidden="1">{#N/A,#N/A,FALSE,"informes"}</definedName>
    <definedName name="gjhg" hidden="1">{"empresa",#N/A,FALSE,"xEMPRESA"}</definedName>
    <definedName name="gjrtiury6iryrirjyrysyrjyrjstrtjs" hidden="1">{#N/A,#N/A,FALSE,"informes"}</definedName>
    <definedName name="gkljae" hidden="1">{"PAGOS DOLARES",#N/A,FALSE,"informes"}</definedName>
    <definedName name="glkjheanbwBT" hidden="1">{"PAGOS DOLARES",#N/A,FALSE,"informes"}</definedName>
    <definedName name="god" hidden="1">{"INGRESOS DOLARES",#N/A,FALSE,"informes"}</definedName>
    <definedName name="GOL" hidden="1">{"INGRESOS DOLARES",#N/A,FALSE,"informes"}</definedName>
    <definedName name="GOP" hidden="1">{#N/A,#N/A,FALSE,"informes"}</definedName>
    <definedName name="Grupo">#REF!</definedName>
    <definedName name="gyirxsryyjry" hidden="1">{"INGRESOS DOLARES",#N/A,FALSE,"informes"}</definedName>
    <definedName name="h" hidden="1">{#N/A,#N/A,FALSE,"informes"}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hidden="1">{"PAGOS DOLARES",#N/A,FALSE,"informes"}</definedName>
    <definedName name="HENRY1" localSheetId="0">#REF!</definedName>
    <definedName name="HENRY1">#REF!</definedName>
    <definedName name="hfdha" hidden="1">{"INGRESOS DOLARES",#N/A,FALSE,"informes"}</definedName>
    <definedName name="hh" hidden="1">{#N/A,#N/A,FALSE,"informes"}</definedName>
    <definedName name="hhh" hidden="1">{"empresa",#N/A,FALSE,"xEMPRESA"}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hidden="1">{#N/A,#N/A,FALSE,"informes"}</definedName>
    <definedName name="hkmzlnmobznozdkgnodzo" hidden="1">{#N/A,#N/A,FALSE,"informes"}</definedName>
    <definedName name="hmj" hidden="1">{#N/A,#N/A,FALSE,"informes"}</definedName>
    <definedName name="IAMR" hidden="1">{"PAGOS DOLARES",#N/A,FALSE,"informes"}</definedName>
    <definedName name="IMAR" hidden="1">{"PAGOS DOLARES",#N/A,FALSE,"informes"}</definedName>
    <definedName name="imprimir.oswa" hidden="1">{"epma",#N/A,FALSE,"EPMA"}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hidden="1">{#N/A,#N/A,FALSE,"informes"}</definedName>
    <definedName name="ITEM">[10]Listas!$G$3:$G$324</definedName>
    <definedName name="IVAN" hidden="1">{"PAGOS DOLARES",#N/A,FALSE,"informes"}</definedName>
    <definedName name="IVG" hidden="1">{"PAGOS DOLARES",#N/A,FALSE,"informes"}</definedName>
    <definedName name="J" hidden="1">{"INGRESOS DOLARES",#N/A,FALSE,"informes"}</definedName>
    <definedName name="j6yuu" hidden="1">{#N/A,#N/A,FALSE,"informes"}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hidden="1">{#N/A,#N/A,FALSE,"informes"}</definedName>
    <definedName name="jes" hidden="1">{"INGRESOS DOLARES",#N/A,FALSE,"informes"}</definedName>
    <definedName name="JF10000097">#REF!</definedName>
    <definedName name="jgfz" hidden="1">{"PAGOS DOLARES",#N/A,FALSE,"informes"}</definedName>
    <definedName name="jgjgj" hidden="1">{#N/A,#N/A,FALSE,"informes"}</definedName>
    <definedName name="jhet" hidden="1">{#N/A,#N/A,FALSE,"informes"}</definedName>
    <definedName name="jhtutuyu6iiiiiiiiiiiiiiiiiiiii" hidden="1">{#N/A,#N/A,FALSE,"informes"}</definedName>
    <definedName name="jhxkluxtikys" hidden="1">{"INGRESOS DOLARES",#N/A,FALSE,"informes"}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hidden="1">{"PAGOS DOLARES",#N/A,FALSE,"informes"}</definedName>
    <definedName name="JL10000097">#REF!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hidden="1">{#N/A,#N/A,FALSE,"informes"}</definedName>
    <definedName name="jrxsyktuod" hidden="1">{#N/A,#N/A,FALSE,"informes"}</definedName>
    <definedName name="JU" hidden="1">{#N/A,#N/A,FALSE,"informes"}</definedName>
    <definedName name="Jul" hidden="1">'[8]Seguimiento CSF'!#REF!,'[8]Seguimiento CSF'!#REF!</definedName>
    <definedName name="Jun" hidden="1">'[8]Resumen OPEF'!$C$1:$C$65536,'[8]Resumen OPEF'!#REF!,'[8]Resumen OPEF'!$K$1:$Q$65536</definedName>
    <definedName name="k.snkm" hidden="1">{"PAGOS DOLARES",#N/A,FALSE,"informes"}</definedName>
    <definedName name="kbijdbgea" hidden="1">{"PAGOS DOLARES",#N/A,FALSE,"informes"}</definedName>
    <definedName name="KBJAENB" hidden="1">{"INGRESOS DOLARES",#N/A,FALSE,"informes"}</definedName>
    <definedName name="KDJNHEANBH" hidden="1">{"INGRESOS DOLARES",#N/A,FALSE,"informes"}</definedName>
    <definedName name="kghs6r4k" hidden="1">{#N/A,#N/A,FALSE,"informes"}</definedName>
    <definedName name="KK" hidden="1">{#N/A,#N/A,FALSE,"informes"}</definedName>
    <definedName name="kky" hidden="1">{#N/A,#N/A,FALSE,"informes"}</definedName>
    <definedName name="KOL" hidden="1">{#N/A,#N/A,FALSE,"informes"}</definedName>
    <definedName name="kryxskrxkl" hidden="1">{#N/A,#N/A,FALSE,"informes"}</definedName>
    <definedName name="LES" hidden="1">{#N/A,#N/A,FALSE,"informes"}</definedName>
    <definedName name="LIS" hidden="1">{#N/A,#N/A,FALSE,"informes"}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hidden="1">{"INGRESOS DOLARES",#N/A,FALSE,"informes"}</definedName>
    <definedName name="LL" hidden="1">{#N/A,#N/A,FALSE,"informes"}</definedName>
    <definedName name="LO" hidden="1">{"PAGOS DOLARES",#N/A,FALSE,"informes"}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hidden="1">{#N/A,#N/A,FALSE,"informes"}</definedName>
    <definedName name="LuisDavid">#REF!</definedName>
    <definedName name="LUISHDO" localSheetId="0">#REF!</definedName>
    <definedName name="LUISHDO">#REF!</definedName>
    <definedName name="LUNA" hidden="1">{"PAGOS DOLARES",#N/A,FALSE,"informes"}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hidden="1">{#N/A,#N/A,FALSE,"informes"}</definedName>
    <definedName name="MM" hidden="1">{"PAGOS DOLARES",#N/A,FALSE,"informes"}</definedName>
    <definedName name="MMMMMM" hidden="1">{"INGRESOS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hidden="1">{"PAGOS DOLARES",#N/A,FALSE,"informes"}</definedName>
    <definedName name="njzetzektryk" hidden="1">{"PAGOS DOLARES",#N/A,FALSE,"informes"}</definedName>
    <definedName name="nklfrtmhosdgmlfgpnjrmsnmlrmn" hidden="1">{#N/A,#N/A,FALSE,"informes"}</definedName>
    <definedName name="nmklmeaknkgñlnkkgnmplrsñmjg" hidden="1">{#N/A,#N/A,FALSE,"informes"}</definedName>
    <definedName name="nmltmylnmapemhammonkha" hidden="1">{"PAGOS DOLARES",#N/A,FALSE,"informes"}</definedName>
    <definedName name="NOMBRE_RUBROS">#REF!</definedName>
    <definedName name="noñkrmjeamnmtlnmkbvnsr" hidden="1">{#N/A,#N/A,FALSE,"informes"}</definedName>
    <definedName name="NOS" hidden="1">{"INGRESOS DOLARES",#N/A,FALSE,"informes"}</definedName>
    <definedName name="nsfj" hidden="1">{"PAGOS DOLARES",#N/A,FALSE,"informes"}</definedName>
    <definedName name="NUB" hidden="1">{#N/A,#N/A,FALSE,"informes"}</definedName>
    <definedName name="ÑÑ" hidden="1">{"INGRESOS DOLARES",#N/A,FALSE,"informes"}</definedName>
    <definedName name="oìjhioeonmonmea" hidden="1">{#N/A,#N/A,FALSE,"informes"}</definedName>
    <definedName name="OO" hidden="1">{"PAGOS DOLARES",#N/A,FALSE,"informes"}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hidden="1">{"INGRESOS DOLARES",#N/A,FALSE,"informes"}</definedName>
    <definedName name="P" hidden="1">{#N/A,#N/A,FALSE,"informes"}</definedName>
    <definedName name="PENE" hidden="1">{"PAGOS DOLARES",#N/A,FALSE,"informes"}</definedName>
    <definedName name="piuu" hidden="1">{"INGRESOS DOLARES",#N/A,FALSE,"informes"}</definedName>
    <definedName name="PLANTE" localSheetId="0">#REF!</definedName>
    <definedName name="PLANTE">#REF!</definedName>
    <definedName name="PMES01" hidden="1">{#N/A,#N/A,FALSE,"informes"}</definedName>
    <definedName name="PMES2" hidden="1">{"PAGOS DOLARES",#N/A,FALSE,"informes"}</definedName>
    <definedName name="PONJRYIONJPEKHN" hidden="1">{#N/A,#N/A,FALSE,"informes"}</definedName>
    <definedName name="pp" hidden="1">{"INGRESOS DOLARES",#N/A,FALSE,"informes"}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hidden="1">{#N/A,#N/A,FALSE,"informes"}</definedName>
    <definedName name="q" hidden="1">{"emca",#N/A,FALSE,"EMCA"}</definedName>
    <definedName name="QEN" hidden="1">{#N/A,#N/A,FALSE,"informes"}</definedName>
    <definedName name="QQ" hidden="1">{#N/A,#N/A,FALSE,"informes"}</definedName>
    <definedName name="que" hidden="1">{"PAGOS DOLARES",#N/A,FALSE,"informes"}</definedName>
    <definedName name="RES" hidden="1">{#N/A,#N/A,FALSE,"informes"}</definedName>
    <definedName name="rew" hidden="1">{"emca",#N/A,FALSE,"EMCA"}</definedName>
    <definedName name="REZ" hidden="1">{#N/A,#N/A,FALSE,"informes"}</definedName>
    <definedName name="REZAGOENERO" hidden="1">{"PAGOS DOLARES",#N/A,FALSE,"informes"}</definedName>
    <definedName name="REZAGOMAY" hidden="1">{#N/A,#N/A,FALSE,"informes"}</definedName>
    <definedName name="rhjr" hidden="1">{"INGRESOS DOLARES",#N/A,FALSE,"informes"}</definedName>
    <definedName name="RIC" hidden="1">{#N/A,#N/A,FALSE,"informes"}</definedName>
    <definedName name="rr" hidden="1">{#N/A,#N/A,FALSE,"informes"}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hidden="1">{"epma",#N/A,FALSE,"EPMA"}</definedName>
    <definedName name="sa" hidden="1">{"trimestre",#N/A,FALSE,"TRIMESTRE"}</definedName>
    <definedName name="san" hidden="1">{#N/A,#N/A,FALSE,"informes"}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hidden="1">{"eaab",#N/A,FALSE,"EAAB"}</definedName>
    <definedName name="SI" hidden="1">{#N/A,#N/A,FALSE,"informes"}</definedName>
    <definedName name="skghafdn" hidden="1">{"PAGOS DOLARES",#N/A,FALSE,"informes"}</definedName>
    <definedName name="SOL" hidden="1">{#N/A,#N/A,FALSE,"informes"}</definedName>
    <definedName name="SS" hidden="1">{"trimestre",#N/A,FALSE,"TRIMESTRE";"empresa",#N/A,FALSE,"xEMPRESA";"eaab",#N/A,FALSE,"EAAB";"epma",#N/A,FALSE,"EPMA";"emca",#N/A,FALSE,"EMCA"}</definedName>
    <definedName name="SSDS" hidden="1">{#N/A,#N/A,FALSE,"informes"}</definedName>
    <definedName name="SSSSS" hidden="1">{#N/A,#N/A,FALSE,"informes"}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hidden="1">{"INGRESOS DOLARES",#N/A,FALSE,"informes"}</definedName>
    <definedName name="TTTT" hidden="1">{#N/A,#N/A,FALSE,"informes"}</definedName>
    <definedName name="tyhjuopiwhsonjjy" hidden="1">{#N/A,#N/A,FALSE,"informes"}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hidden="1">{#N/A,#N/A,FALSE,"informes"}</definedName>
    <definedName name="uou" hidden="1">{#N/A,#N/A,FALSE,"informes"}</definedName>
    <definedName name="URRA" hidden="1">{"empresa",#N/A,FALSE,"xEMPRESA"}</definedName>
    <definedName name="usrg" hidden="1">{#N/A,#N/A,FALSE,"informes"}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hidden="1">{"PAGOS DOLARES",#N/A,FALSE,"informes"}</definedName>
    <definedName name="uyuy" hidden="1">{"PAGOS DOLARES",#N/A,FALSE,"informes"}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hidden="1">'[8]Seguimiento CSF'!#REF!,'[8]Seguimiento CSF'!#REF!</definedName>
    <definedName name="vknmryspo" hidden="1">{#N/A,#N/A,FALSE,"informes"}</definedName>
    <definedName name="VKNRSKNLRSJYÑKLNHJ" hidden="1">{"PAGOS DOLARES",#N/A,FALSE,"informes"}</definedName>
    <definedName name="VV" hidden="1">{#N/A,#N/A,FALSE,"informes"}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hidden="1">{#N/A,#N/A,FALSE,"ACUM-REAL"}</definedName>
    <definedName name="wrn.eaab." hidden="1">{"eaab",#N/A,FALSE,"EAAB"}</definedName>
    <definedName name="wrn.emca." hidden="1">{"emca",#N/A,FALSE,"EMCA"}</definedName>
    <definedName name="wrn.epma." hidden="1">{"epma",#N/A,FALSE,"EPMA"}</definedName>
    <definedName name="wrn.INGRESOS._.DOLARES." hidden="1">{"INGRESOS DOLARES",#N/A,FALSE,"informes"}</definedName>
    <definedName name="wrn.INGRESOS._.PESOS." hidden="1">{#N/A,#N/A,FALSE,"informes"}</definedName>
    <definedName name="wrn.PAGOS._.DOLARES." hidden="1">{"PAGOS DOLARES",#N/A,FALSE,"informes"}</definedName>
    <definedName name="wrn.PAGOS._.PESOS." hidden="1">{#N/A,#N/A,FALSE,"informes"}</definedName>
    <definedName name="wrn.SINDEC." hidden="1">{#N/A,#N/A,FALSE,"PAC-REAL"}</definedName>
    <definedName name="wrn.TODOS." hidden="1">{"trimestre",#N/A,FALSE,"TRIMESTRE";"empresa",#N/A,FALSE,"xEMPRESA";"eaab",#N/A,FALSE,"EAAB";"epma",#N/A,FALSE,"EPMA";"emca",#N/A,FALSE,"EMCA"}</definedName>
    <definedName name="wrn.trimestre." hidden="1">{"trimestre",#N/A,FALSE,"TRIMESTRE"}</definedName>
    <definedName name="wrn.xempresa." hidden="1">{"empresa",#N/A,FALSE,"xEMPRESA"}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hidden="1">{"PAGOS DOLARES",#N/A,FALSE,"informes"}</definedName>
    <definedName name="XXX" hidden="1">{"epma",#N/A,FALSE,"EPMA"}</definedName>
    <definedName name="yjwi4ojonpiyjioha" hidden="1">{#N/A,#N/A,FALSE,"informes"}</definedName>
    <definedName name="YU" hidden="1">{#N/A,#N/A,FALSE,"informes"}</definedName>
    <definedName name="YUR" hidden="1">{"INGRESOS DOLARES",#N/A,FALSE,"informes"}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23" i="1"/>
  <c r="Q5" i="3"/>
  <c r="Q6" i="3"/>
  <c r="Q7" i="3"/>
  <c r="Q8" i="3"/>
  <c r="Q9" i="3"/>
  <c r="Q10" i="3"/>
  <c r="Q11" i="3"/>
  <c r="Q12" i="3"/>
  <c r="Q13" i="3"/>
  <c r="Q14" i="3"/>
  <c r="Q15" i="3"/>
  <c r="Q16" i="3"/>
  <c r="Q4" i="3"/>
  <c r="F26" i="1"/>
  <c r="G26" i="1"/>
  <c r="H26" i="1"/>
  <c r="I26" i="1"/>
  <c r="J26" i="1"/>
  <c r="L26" i="1"/>
  <c r="M26" i="1"/>
  <c r="O26" i="1"/>
  <c r="R26" i="1"/>
  <c r="T26" i="1"/>
  <c r="I27" i="1"/>
  <c r="G27" i="1"/>
  <c r="T28" i="1"/>
  <c r="R28" i="1"/>
  <c r="O28" i="1"/>
  <c r="M28" i="1"/>
  <c r="L28" i="1"/>
  <c r="J28" i="1"/>
  <c r="I28" i="1"/>
  <c r="H28" i="1"/>
  <c r="G28" i="1"/>
  <c r="F28" i="1"/>
  <c r="Q31" i="1"/>
  <c r="Q33" i="1" s="1"/>
  <c r="T29" i="1"/>
  <c r="T27" i="1"/>
  <c r="T25" i="1"/>
  <c r="R29" i="1"/>
  <c r="R27" i="1"/>
  <c r="R25" i="1"/>
  <c r="O29" i="1"/>
  <c r="O27" i="1"/>
  <c r="O25" i="1"/>
  <c r="M29" i="1"/>
  <c r="M27" i="1"/>
  <c r="M25" i="1"/>
  <c r="L29" i="1"/>
  <c r="L27" i="1"/>
  <c r="L25" i="1"/>
  <c r="J29" i="1"/>
  <c r="J27" i="1"/>
  <c r="J25" i="1"/>
  <c r="I29" i="1"/>
  <c r="I25" i="1"/>
  <c r="H29" i="1"/>
  <c r="H27" i="1"/>
  <c r="H25" i="1"/>
  <c r="G29" i="1"/>
  <c r="G25" i="1"/>
  <c r="F29" i="1"/>
  <c r="F27" i="1"/>
  <c r="F25" i="1"/>
  <c r="T21" i="1"/>
  <c r="T20" i="1"/>
  <c r="T19" i="1"/>
  <c r="T17" i="1"/>
  <c r="T16" i="1"/>
  <c r="T14" i="1"/>
  <c r="T13" i="1" s="1"/>
  <c r="T12" i="1"/>
  <c r="T11" i="1"/>
  <c r="T10" i="1"/>
  <c r="R21" i="1"/>
  <c r="R20" i="1"/>
  <c r="R19" i="1"/>
  <c r="R17" i="1"/>
  <c r="R16" i="1"/>
  <c r="R14" i="1"/>
  <c r="R13" i="1" s="1"/>
  <c r="R12" i="1"/>
  <c r="R11" i="1"/>
  <c r="R10" i="1"/>
  <c r="O21" i="1"/>
  <c r="O20" i="1"/>
  <c r="O19" i="1"/>
  <c r="O17" i="1"/>
  <c r="O16" i="1"/>
  <c r="O14" i="1"/>
  <c r="O13" i="1" s="1"/>
  <c r="O12" i="1"/>
  <c r="O11" i="1"/>
  <c r="O10" i="1"/>
  <c r="M21" i="1"/>
  <c r="M20" i="1"/>
  <c r="M19" i="1"/>
  <c r="M17" i="1"/>
  <c r="M16" i="1"/>
  <c r="M14" i="1"/>
  <c r="M13" i="1" s="1"/>
  <c r="M12" i="1"/>
  <c r="M11" i="1"/>
  <c r="M10" i="1"/>
  <c r="L21" i="1"/>
  <c r="L20" i="1"/>
  <c r="L19" i="1"/>
  <c r="L17" i="1"/>
  <c r="L16" i="1"/>
  <c r="L14" i="1"/>
  <c r="L13" i="1" s="1"/>
  <c r="L12" i="1"/>
  <c r="L11" i="1"/>
  <c r="L10" i="1"/>
  <c r="J21" i="1"/>
  <c r="J20" i="1"/>
  <c r="J19" i="1"/>
  <c r="J17" i="1"/>
  <c r="J16" i="1"/>
  <c r="J14" i="1"/>
  <c r="J13" i="1" s="1"/>
  <c r="J12" i="1"/>
  <c r="J11" i="1"/>
  <c r="J10" i="1"/>
  <c r="I21" i="1"/>
  <c r="I20" i="1"/>
  <c r="I19" i="1"/>
  <c r="I17" i="1"/>
  <c r="I16" i="1"/>
  <c r="I14" i="1"/>
  <c r="I12" i="1"/>
  <c r="I11" i="1"/>
  <c r="I10" i="1"/>
  <c r="H21" i="1"/>
  <c r="H20" i="1"/>
  <c r="H19" i="1"/>
  <c r="H17" i="1"/>
  <c r="H16" i="1"/>
  <c r="H14" i="1"/>
  <c r="H13" i="1" s="1"/>
  <c r="H11" i="1"/>
  <c r="H12" i="1"/>
  <c r="H10" i="1"/>
  <c r="G21" i="1"/>
  <c r="G20" i="1"/>
  <c r="G19" i="1"/>
  <c r="G17" i="1"/>
  <c r="G16" i="1"/>
  <c r="G14" i="1"/>
  <c r="G13" i="1" s="1"/>
  <c r="G11" i="1"/>
  <c r="G12" i="1"/>
  <c r="G10" i="1"/>
  <c r="F21" i="1"/>
  <c r="F20" i="1"/>
  <c r="F19" i="1"/>
  <c r="F17" i="1"/>
  <c r="F16" i="1"/>
  <c r="F14" i="1"/>
  <c r="F13" i="1" s="1"/>
  <c r="Q3" i="3"/>
  <c r="Q18" i="1"/>
  <c r="Q15" i="1"/>
  <c r="Q13" i="1"/>
  <c r="F11" i="1"/>
  <c r="F12" i="1"/>
  <c r="F10" i="1"/>
  <c r="Q9" i="1"/>
  <c r="K26" i="1" l="1"/>
  <c r="U26" i="1" s="1"/>
  <c r="T31" i="1"/>
  <c r="R31" i="1"/>
  <c r="I31" i="1"/>
  <c r="J31" i="1"/>
  <c r="L31" i="1"/>
  <c r="F31" i="1"/>
  <c r="M31" i="1"/>
  <c r="G31" i="1"/>
  <c r="O31" i="1"/>
  <c r="H31" i="1"/>
  <c r="K28" i="1"/>
  <c r="U28" i="1" s="1"/>
  <c r="H15" i="1"/>
  <c r="L18" i="1"/>
  <c r="O15" i="1"/>
  <c r="R18" i="1"/>
  <c r="R15" i="1"/>
  <c r="G18" i="1"/>
  <c r="T18" i="1"/>
  <c r="J15" i="1"/>
  <c r="M18" i="1"/>
  <c r="T15" i="1"/>
  <c r="K27" i="1"/>
  <c r="N27" i="1" s="1"/>
  <c r="I18" i="1"/>
  <c r="L15" i="1"/>
  <c r="J18" i="1"/>
  <c r="M15" i="1"/>
  <c r="O18" i="1"/>
  <c r="K25" i="1"/>
  <c r="K29" i="1"/>
  <c r="N29" i="1" s="1"/>
  <c r="T9" i="1"/>
  <c r="R9" i="1"/>
  <c r="O9" i="1"/>
  <c r="M9" i="1"/>
  <c r="L9" i="1"/>
  <c r="K20" i="1"/>
  <c r="S20" i="1" s="1"/>
  <c r="K21" i="1"/>
  <c r="N21" i="1" s="1"/>
  <c r="K16" i="1"/>
  <c r="K17" i="1"/>
  <c r="U17" i="1" s="1"/>
  <c r="K14" i="1"/>
  <c r="K12" i="1"/>
  <c r="K11" i="1"/>
  <c r="U11" i="1" s="1"/>
  <c r="J9" i="1"/>
  <c r="G15" i="1"/>
  <c r="H18" i="1"/>
  <c r="K19" i="1"/>
  <c r="I15" i="1"/>
  <c r="I13" i="1"/>
  <c r="I9" i="1"/>
  <c r="K10" i="1"/>
  <c r="S10" i="1" s="1"/>
  <c r="G9" i="1"/>
  <c r="F18" i="1"/>
  <c r="F15" i="1"/>
  <c r="F9" i="1"/>
  <c r="P26" i="1" l="1"/>
  <c r="S26" i="1"/>
  <c r="N26" i="1"/>
  <c r="N28" i="1"/>
  <c r="P28" i="1"/>
  <c r="K31" i="1"/>
  <c r="S28" i="1"/>
  <c r="H33" i="1"/>
  <c r="F23" i="1"/>
  <c r="F33" i="1" s="1"/>
  <c r="N25" i="1"/>
  <c r="U31" i="1"/>
  <c r="P20" i="1"/>
  <c r="P25" i="1"/>
  <c r="N11" i="1"/>
  <c r="P11" i="1"/>
  <c r="G23" i="1"/>
  <c r="G33" i="1" s="1"/>
  <c r="L23" i="1"/>
  <c r="L33" i="1" s="1"/>
  <c r="S25" i="1"/>
  <c r="P21" i="1"/>
  <c r="T23" i="1"/>
  <c r="N16" i="1"/>
  <c r="P16" i="1"/>
  <c r="U29" i="1"/>
  <c r="P10" i="1"/>
  <c r="S12" i="1"/>
  <c r="U12" i="1"/>
  <c r="K13" i="1"/>
  <c r="N14" i="1"/>
  <c r="U19" i="1"/>
  <c r="P19" i="1"/>
  <c r="S19" i="1"/>
  <c r="N19" i="1"/>
  <c r="S16" i="1"/>
  <c r="P29" i="1"/>
  <c r="S27" i="1"/>
  <c r="N10" i="1"/>
  <c r="R23" i="1"/>
  <c r="R33" i="1" s="1"/>
  <c r="U14" i="1"/>
  <c r="S21" i="1"/>
  <c r="U21" i="1"/>
  <c r="K15" i="1"/>
  <c r="U15" i="1" s="1"/>
  <c r="P14" i="1"/>
  <c r="U10" i="1"/>
  <c r="U27" i="1"/>
  <c r="S29" i="1"/>
  <c r="U16" i="1"/>
  <c r="S11" i="1"/>
  <c r="P27" i="1"/>
  <c r="U25" i="1"/>
  <c r="N20" i="1"/>
  <c r="O23" i="1"/>
  <c r="O33" i="1" s="1"/>
  <c r="N12" i="1"/>
  <c r="S17" i="1"/>
  <c r="P17" i="1"/>
  <c r="N17" i="1"/>
  <c r="J23" i="1"/>
  <c r="J33" i="1" s="1"/>
  <c r="I23" i="1"/>
  <c r="I33" i="1" s="1"/>
  <c r="M23" i="1"/>
  <c r="M33" i="1" s="1"/>
  <c r="N15" i="1"/>
  <c r="S14" i="1"/>
  <c r="P12" i="1"/>
  <c r="U20" i="1"/>
  <c r="K18" i="1"/>
  <c r="N18" i="1" s="1"/>
  <c r="K9" i="1"/>
  <c r="U9" i="1" s="1"/>
  <c r="S9" i="1" l="1"/>
  <c r="N9" i="1"/>
  <c r="S31" i="1"/>
  <c r="P15" i="1"/>
  <c r="S15" i="1"/>
  <c r="P31" i="1"/>
  <c r="N31" i="1"/>
  <c r="P13" i="1"/>
  <c r="S13" i="1"/>
  <c r="U13" i="1"/>
  <c r="N13" i="1"/>
  <c r="U18" i="1"/>
  <c r="S18" i="1"/>
  <c r="K23" i="1"/>
  <c r="S23" i="1" s="1"/>
  <c r="P9" i="1"/>
  <c r="P18" i="1"/>
  <c r="T33" i="1"/>
  <c r="U23" i="1" l="1"/>
  <c r="N23" i="1"/>
  <c r="P23" i="1"/>
  <c r="K33" i="1"/>
  <c r="P33" i="1" l="1"/>
  <c r="N33" i="1"/>
  <c r="S33" i="1"/>
  <c r="U33" i="1"/>
</calcChain>
</file>

<file path=xl/sharedStrings.xml><?xml version="1.0" encoding="utf-8"?>
<sst xmlns="http://schemas.openxmlformats.org/spreadsheetml/2006/main" count="152" uniqueCount="88">
  <si>
    <t>AGENCIA DE RENOVACIÓN  DEL TERRITORIO - ART</t>
  </si>
  <si>
    <t>CIFRAS EN PESOS</t>
  </si>
  <si>
    <t xml:space="preserve">               INFORME DE EJECUCIÓN PRESUPUESTAL A:</t>
  </si>
  <si>
    <t>RUBRO</t>
  </si>
  <si>
    <t>REC</t>
  </si>
  <si>
    <t>SIT</t>
  </si>
  <si>
    <t>DESCRIPCIÓN</t>
  </si>
  <si>
    <t>APR. INICIAL  
$</t>
  </si>
  <si>
    <t xml:space="preserve">CDP    </t>
  </si>
  <si>
    <t>COMPROMETIDO
$</t>
  </si>
  <si>
    <t>SALDO X COMPROMETER
$</t>
  </si>
  <si>
    <t>PAGADO
$</t>
  </si>
  <si>
    <t>A-01   GASTOS  DE PERSONAL</t>
  </si>
  <si>
    <t>A-01-01-01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</si>
  <si>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</si>
  <si>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</si>
  <si>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</si>
  <si>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</si>
  <si>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</si>
  <si>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</si>
  <si>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   ADQUISICION DE BIENES Y SERVICIOS</t>
  </si>
  <si>
    <t>A-03   TRANSFERENCIAS CORRIENTES</t>
  </si>
  <si>
    <t>A-03-04-02-012</t>
  </si>
  <si>
    <t>INCAPACIDADES Y LICENCIAS DE MATERNIDAD (NO DE PENSIONES)</t>
  </si>
  <si>
    <t>A-08   GASTOS POR TRIBUTOS, MULTAS, SANCIONES, E INTERESES DE MORA</t>
  </si>
  <si>
    <t>A-08-01</t>
  </si>
  <si>
    <t>IMPUESTOS</t>
  </si>
  <si>
    <t>A-08-04-01</t>
  </si>
  <si>
    <t>SSF</t>
  </si>
  <si>
    <t>CUOTA DE FISCALIZACIÓN Y AUDITAJE</t>
  </si>
  <si>
    <t>A-08-05</t>
  </si>
  <si>
    <t>MULTAS, SANCIONES E INTERESES DE MORA</t>
  </si>
  <si>
    <t>TOTAL GASTOS DE FUNCIONAMIENTO</t>
  </si>
  <si>
    <t>TOTAL GASTOS DE INVERSION</t>
  </si>
  <si>
    <t>TOTAL PRESUPUESTO NACIÓN</t>
  </si>
  <si>
    <t>C-0212-1000-11-51202J</t>
  </si>
  <si>
    <t>C-0212-1000-12-51202J</t>
  </si>
  <si>
    <t>C-0299-1000-1-53105B</t>
  </si>
  <si>
    <t/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</si>
  <si>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</si>
  <si>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</si>
  <si>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</si>
  <si>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</si>
  <si>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</si>
  <si>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</si>
  <si>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</si>
  <si>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</si>
  <si>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</si>
  <si>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</si>
  <si>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</si>
  <si>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</si>
  <si>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A-02</t>
  </si>
  <si>
    <t>ADQUISICIÓN DE BIENES  Y SERVICIOS</t>
  </si>
  <si>
    <t>INCAPACIDADES Y LICENCIAS DE MATERNIDAD Y PATERNIDAD (NO DE PENSIONES)</t>
  </si>
  <si>
    <t>A-03-10</t>
  </si>
  <si>
    <t>SENTENCIAS Y CONCILIACIONES</t>
  </si>
  <si>
    <t>5. CONVERGENCIA REGIONAL / J. INTEGRACIÓN DE LOS TERRITORIOS MÁS AFECTADOS POR EL CONFLICTO A LAS APUESTAS ESTRATÉGICAS DE DESARROLLO REGIONAL DE ACUERDO CON LA REFORMA RURAL INTEGRAL</t>
  </si>
  <si>
    <t>5. CONVERGENCIA REGIONAL / B. ENTIDADES PÚBLICAS TERRITORIALES Y NACIONALES FORTALECIDAS</t>
  </si>
  <si>
    <t>COMPROBACIÓN</t>
  </si>
  <si>
    <t>RUBRO DESAG</t>
  </si>
  <si>
    <t>VALIDACIÓN</t>
  </si>
  <si>
    <t>APR. ADICIONADA 
$</t>
  </si>
  <si>
    <t>APR. VIGENTE
$</t>
  </si>
  <si>
    <t>APR. REDUCIDA 
$</t>
  </si>
  <si>
    <t>APR. ACTUAL
$</t>
  </si>
  <si>
    <t>APR. DISPONIBLE
$</t>
  </si>
  <si>
    <t>DISPONIBLE
%</t>
  </si>
  <si>
    <t>COMPROMETIDO
%</t>
  </si>
  <si>
    <t>OBLIGADO
%</t>
  </si>
  <si>
    <t>PAGADO
%</t>
  </si>
  <si>
    <t>OBLIGACIONES
$</t>
  </si>
  <si>
    <t>APR. BLOQUEADA 
$</t>
  </si>
  <si>
    <t>VIGENCIA 2025</t>
  </si>
  <si>
    <t>C-0212-1000-13-51202J</t>
  </si>
  <si>
    <r>
      <t xml:space="preserve">5. CONVERGENCIA REGIONAL / J. INTEGRACIÓN DE LOS TERRITORIOS MÁS AFECTADOS POR EL CONFLICTO A LAS APUESTAS ESTRATÉGICAS DE DESARROLLO REGIONAL DE ACUERDO CON LA REFORMA RURAL INTEGRAL </t>
    </r>
    <r>
      <rPr>
        <b/>
        <sz val="11"/>
        <color theme="9" tint="-0.249977111117893"/>
        <rFont val="Aptos Narrow"/>
        <family val="2"/>
        <scheme val="minor"/>
      </rPr>
      <t>(DIRECCION DE INFORMACION Y PROSPECTIVA - DIPRO)</t>
    </r>
  </si>
  <si>
    <r>
      <t xml:space="preserve">5. CONVERGENCIA REGIONAL / J. INTEGRACIÓN DE LOS TERRITORIOS MÁS AFECTADOS POR EL CONFLICTO A LAS APUESTAS ESTRATÉGICAS DE DESARROLLO REGIONAL DE ACUERDO CON LA REFORMA RURAL INTEGRAL - [PREVIO CONCEPTO  DNP] </t>
    </r>
    <r>
      <rPr>
        <b/>
        <sz val="11"/>
        <color theme="9" tint="-0.249977111117893"/>
        <rFont val="Aptos Narrow"/>
        <family val="2"/>
        <scheme val="minor"/>
      </rPr>
      <t>(DIRECCION DE PROGRAMACION Y GESTION PARA LA IMPLEMENTACION - DPGI)</t>
    </r>
  </si>
  <si>
    <r>
      <t xml:space="preserve">5. CONVERGENCIA REGIONAL / B. ENTIDADES PÚBLICAS TERRITORIALES Y NACIONALES FORTALECIDAS </t>
    </r>
    <r>
      <rPr>
        <b/>
        <sz val="11"/>
        <color theme="9" tint="-0.249977111117893"/>
        <rFont val="Aptos Narrow"/>
        <family val="2"/>
        <scheme val="minor"/>
      </rPr>
      <t>(OFICINA DE TECNOLOGICAS DE LA INFORMACION - OTI)</t>
    </r>
  </si>
  <si>
    <t>5. CONVERGENCIA REGIONAL / J. INTEGRACIÓN DE LOS TERRITORIOS MÁS AFECTADOS POR EL CONFLICTO A LAS APUESTAS ESTRATÉGICAS DE DESARROLLO REGIONAL DE ACUERDO CON LA REFORMA RURAL INTEGRAL - [PREVIO CONCEPTO  DNP]</t>
  </si>
  <si>
    <t>C-0212-1000-12-51202JZ</t>
  </si>
  <si>
    <t>5. CONVERGENCIA REGIONAL / J. INTEGRACIÓN DE LOS TERRITORIOS MÁS AFECTADOS POR EL CONFLICTO A LAS APUESTAS ESTRATÉGICAS DE DESARROLLO REGIONAL DE ACUERDO CON LA REFORMA RURAL INTEGRAL / Z. ECI CATATUMBO</t>
  </si>
  <si>
    <r>
      <t xml:space="preserve">5. CONVERGENCIA REGIONAL / J. INTEGRACIÓN DE LOS TERRITORIOS MÁS AFECTADOS POR EL CONFLICTO A LAS APUESTAS ESTRATÉGICAS DE DESARROLLO REGIONAL DE ACUERDO CON LA REFORMA RURAL INTEGRAL  </t>
    </r>
    <r>
      <rPr>
        <b/>
        <sz val="11"/>
        <color theme="9" tint="-0.249977111117893"/>
        <rFont val="Aptos Narrow"/>
        <family val="2"/>
        <scheme val="minor"/>
      </rPr>
      <t>(DIRECCION DE ESTRUCT</t>
    </r>
    <r>
      <rPr>
        <b/>
        <sz val="11"/>
        <color rgb="FF3C7D22"/>
        <rFont val="Aptos Narrow"/>
        <family val="2"/>
        <scheme val="minor"/>
      </rPr>
      <t xml:space="preserve">URACION Y EJECUCION DE PROYECTOS - </t>
    </r>
    <r>
      <rPr>
        <b/>
        <sz val="11"/>
        <color theme="9" tint="-0.249977111117893"/>
        <rFont val="Aptos Narrow"/>
        <family val="2"/>
        <scheme val="minor"/>
      </rPr>
      <t>DEEP)</t>
    </r>
  </si>
  <si>
    <r>
      <t xml:space="preserve">5. CONVERGENCIA REGIONAL / J. INTEGRACIÓN DE LOS TERRITORIOS MÁS AFECTADOS POR EL CONFLICTO A LAS APUESTAS ESTRATÉGICAS DE DESARROLLO REGIONAL DE ACUERDO CON LA REFORMA RURAL INTEGRAL / Z. ECI CATATUMBO </t>
    </r>
    <r>
      <rPr>
        <b/>
        <sz val="11"/>
        <color rgb="FF3C7D22"/>
        <rFont val="Aptos Narrow"/>
        <family val="2"/>
        <scheme val="minor"/>
      </rPr>
      <t>(DIRECCION DE ESTRUCTURACION Y EJECUCION DE PROYECTOS - DEEP)</t>
    </r>
  </si>
  <si>
    <t>31 DICIEMBRE 2025</t>
  </si>
  <si>
    <t>NOTAS:</t>
  </si>
  <si>
    <t xml:space="preserve">La ejecución porcentual se calculó con base en la apropiación actual (apropiación inicial menos apropiación bloqueada) </t>
  </si>
  <si>
    <t>Mediante Decreto 1484 del 31 de diciembre de 2025 "Por el cual se reducen unas apropiaciones en el Presupuesto General de la Nación de la Vigencia Fiscal de 2025 y se dictan otras disposiciones" se redujo el presupuesto de la Unidad 02-14-01 de la siguiente manera:</t>
  </si>
  <si>
    <t>Reducción A.FUNCIONAMIENTO:</t>
  </si>
  <si>
    <t>Reducción C. INVERSIÓN: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</si>
</sst>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[$-1240A]&quot;$&quot;\ #,##0.00;\-&quot;$&quot;\ #,##0.00"/>
    <numFmt numFmtId="165" formatCode="_ * #,##0.00_ ;_ * \-#,##0.00_ ;_ * &quot;-&quot;??_ ;_ @_ "/>
    <numFmt numFmtId="166" formatCode="#,##0.0000"/>
  </numFmts>
  <fonts count="26" x14ac:knownFonts="1">
    <font>
      <sz val="10"/>
      <name val="Arial"/>
    </font>
    <font>
      <b/>
      <sz val="20"/>
      <name val="Aptos Narrow"/>
      <family val="2"/>
      <scheme val="minor"/>
    </font>
    <font>
      <b/>
      <sz val="14"/>
      <name val="Aptos Narrow"/>
      <family val="2"/>
      <scheme val="minor"/>
    </font>
    <font>
      <sz val="9"/>
      <name val="Aptos Narrow"/>
      <family val="2"/>
      <scheme val="minor"/>
    </font>
    <font>
      <sz val="14"/>
      <name val="Aptos Narrow"/>
      <family val="2"/>
      <scheme val="minor"/>
    </font>
    <font>
      <sz val="14"/>
      <name val="Arial"/>
      <family val="2"/>
    </font>
    <font>
      <b/>
      <sz val="14"/>
      <color theme="0"/>
      <name val="Aptos Narrow"/>
      <family val="2"/>
      <scheme val="minor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9"/>
      <color rgb="FF000000"/>
      <name val="Times New Roman"/>
      <family val="1"/>
    </font>
    <font>
      <sz val="11"/>
      <name val="Aptos Narrow"/>
      <family val="2"/>
      <scheme val="minor"/>
    </font>
    <font>
      <b/>
      <sz val="10"/>
      <color rgb="FF000000"/>
      <name val="Arial Narrow"/>
      <family val="2"/>
    </font>
    <font>
      <sz val="10"/>
      <name val="Arial"/>
      <family val="2"/>
    </font>
    <font>
      <sz val="8"/>
      <color rgb="FF000000"/>
      <name val="Times New Roman"/>
      <family val="1"/>
    </font>
    <font>
      <sz val="11"/>
      <name val="Arial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Calibri"/>
      <family val="2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rgb="FF3C7D22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/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</borders>
  <cellStyleXfs count="7">
    <xf numFmtId="0" fontId="0" fillId="0" borderId="0"/>
    <xf numFmtId="165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9" fillId="0" borderId="0"/>
  </cellStyleXfs>
  <cellXfs count="166">
    <xf numFmtId="0" fontId="0" fillId="0" borderId="0" xfId="0"/>
    <xf numFmtId="0" fontId="1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5" xfId="0" applyFont="1" applyBorder="1"/>
    <xf numFmtId="0" fontId="4" fillId="0" borderId="4" xfId="0" applyFont="1" applyBorder="1"/>
    <xf numFmtId="3" fontId="2" fillId="0" borderId="0" xfId="0" applyNumberFormat="1" applyFont="1" applyAlignment="1">
      <alignment horizontal="center"/>
    </xf>
    <xf numFmtId="3" fontId="2" fillId="3" borderId="0" xfId="0" applyNumberFormat="1" applyFont="1" applyFill="1" applyAlignment="1">
      <alignment horizontal="center"/>
    </xf>
    <xf numFmtId="3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4" xfId="0" applyFont="1" applyBorder="1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5" xfId="0" applyFont="1" applyBorder="1"/>
    <xf numFmtId="0" fontId="7" fillId="4" borderId="6" xfId="0" applyFont="1" applyFill="1" applyBorder="1" applyAlignment="1">
      <alignment horizontal="center" vertical="center" wrapText="1"/>
    </xf>
    <xf numFmtId="0" fontId="8" fillId="0" borderId="5" xfId="0" applyFont="1" applyBorder="1"/>
    <xf numFmtId="0" fontId="9" fillId="0" borderId="0" xfId="0" applyFont="1" applyAlignment="1">
      <alignment horizontal="center" vertical="center" wrapText="1" readingOrder="1"/>
    </xf>
    <xf numFmtId="0" fontId="10" fillId="0" borderId="4" xfId="0" applyFont="1" applyBorder="1"/>
    <xf numFmtId="41" fontId="11" fillId="5" borderId="10" xfId="2" applyFont="1" applyFill="1" applyBorder="1" applyAlignment="1">
      <alignment horizontal="right" vertical="center" wrapText="1" readingOrder="1"/>
    </xf>
    <xf numFmtId="164" fontId="13" fillId="0" borderId="0" xfId="0" applyNumberFormat="1" applyFont="1" applyAlignment="1">
      <alignment horizontal="right" vertical="center" wrapText="1" readingOrder="1"/>
    </xf>
    <xf numFmtId="0" fontId="14" fillId="0" borderId="0" xfId="0" applyFont="1"/>
    <xf numFmtId="0" fontId="15" fillId="0" borderId="7" xfId="0" applyFont="1" applyBorder="1"/>
    <xf numFmtId="0" fontId="15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wrapText="1"/>
    </xf>
    <xf numFmtId="3" fontId="15" fillId="0" borderId="12" xfId="4" applyNumberFormat="1" applyFont="1" applyBorder="1" applyAlignment="1">
      <alignment horizontal="right" vertical="center"/>
    </xf>
    <xf numFmtId="10" fontId="15" fillId="0" borderId="12" xfId="5" applyNumberFormat="1" applyFont="1" applyFill="1" applyBorder="1" applyAlignment="1">
      <alignment horizontal="right" vertical="center"/>
    </xf>
    <xf numFmtId="10" fontId="15" fillId="0" borderId="13" xfId="5" applyNumberFormat="1" applyFont="1" applyFill="1" applyBorder="1" applyAlignment="1">
      <alignment horizontal="right" vertical="center"/>
    </xf>
    <xf numFmtId="10" fontId="15" fillId="0" borderId="14" xfId="5" applyNumberFormat="1" applyFont="1" applyFill="1" applyBorder="1" applyAlignment="1">
      <alignment horizontal="right" vertical="center"/>
    </xf>
    <xf numFmtId="10" fontId="15" fillId="0" borderId="15" xfId="5" applyNumberFormat="1" applyFont="1" applyFill="1" applyBorder="1" applyAlignment="1">
      <alignment horizontal="right" vertical="center"/>
    </xf>
    <xf numFmtId="41" fontId="11" fillId="5" borderId="18" xfId="2" applyFont="1" applyFill="1" applyBorder="1" applyAlignment="1">
      <alignment horizontal="right" vertical="center" wrapText="1" readingOrder="1"/>
    </xf>
    <xf numFmtId="10" fontId="11" fillId="5" borderId="18" xfId="3" applyNumberFormat="1" applyFont="1" applyFill="1" applyBorder="1" applyAlignment="1">
      <alignment horizontal="right" vertical="center" wrapText="1" readingOrder="1"/>
    </xf>
    <xf numFmtId="0" fontId="15" fillId="0" borderId="19" xfId="0" applyFont="1" applyBorder="1"/>
    <xf numFmtId="0" fontId="15" fillId="0" borderId="19" xfId="0" applyFont="1" applyBorder="1" applyAlignment="1">
      <alignment horizontal="center" vertical="center"/>
    </xf>
    <xf numFmtId="0" fontId="15" fillId="0" borderId="20" xfId="0" applyFont="1" applyBorder="1" applyAlignment="1">
      <alignment wrapText="1"/>
    </xf>
    <xf numFmtId="3" fontId="15" fillId="0" borderId="19" xfId="4" applyNumberFormat="1" applyFont="1" applyBorder="1" applyAlignment="1">
      <alignment horizontal="right" vertical="center"/>
    </xf>
    <xf numFmtId="10" fontId="15" fillId="0" borderId="19" xfId="5" applyNumberFormat="1" applyFont="1" applyFill="1" applyBorder="1" applyAlignment="1">
      <alignment horizontal="right" vertical="center"/>
    </xf>
    <xf numFmtId="10" fontId="15" fillId="0" borderId="21" xfId="5" applyNumberFormat="1" applyFont="1" applyFill="1" applyBorder="1" applyAlignment="1">
      <alignment horizontal="right" vertical="center"/>
    </xf>
    <xf numFmtId="10" fontId="15" fillId="0" borderId="22" xfId="5" applyNumberFormat="1" applyFont="1" applyFill="1" applyBorder="1" applyAlignment="1">
      <alignment horizontal="right" vertical="center"/>
    </xf>
    <xf numFmtId="0" fontId="16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wrapText="1"/>
    </xf>
    <xf numFmtId="3" fontId="15" fillId="0" borderId="0" xfId="4" applyNumberFormat="1" applyFont="1" applyAlignment="1">
      <alignment horizontal="right" vertical="center"/>
    </xf>
    <xf numFmtId="1" fontId="15" fillId="0" borderId="0" xfId="4" applyNumberFormat="1" applyFont="1" applyAlignment="1">
      <alignment horizontal="right" vertical="center"/>
    </xf>
    <xf numFmtId="10" fontId="15" fillId="3" borderId="0" xfId="5" applyNumberFormat="1" applyFont="1" applyFill="1" applyBorder="1" applyAlignment="1">
      <alignment horizontal="right" vertical="center"/>
    </xf>
    <xf numFmtId="10" fontId="15" fillId="0" borderId="0" xfId="5" applyNumberFormat="1" applyFont="1" applyFill="1" applyBorder="1" applyAlignment="1">
      <alignment horizontal="right" vertical="center"/>
    </xf>
    <xf numFmtId="10" fontId="15" fillId="0" borderId="5" xfId="5" applyNumberFormat="1" applyFont="1" applyFill="1" applyBorder="1" applyAlignment="1">
      <alignment horizontal="right" vertical="center"/>
    </xf>
    <xf numFmtId="0" fontId="7" fillId="4" borderId="4" xfId="0" applyFont="1" applyFill="1" applyBorder="1" applyAlignment="1">
      <alignment wrapText="1"/>
    </xf>
    <xf numFmtId="0" fontId="7" fillId="4" borderId="0" xfId="0" applyFont="1" applyFill="1" applyAlignment="1">
      <alignment wrapText="1"/>
    </xf>
    <xf numFmtId="0" fontId="7" fillId="4" borderId="0" xfId="0" applyFont="1" applyFill="1" applyAlignment="1">
      <alignment horizontal="center" vertical="center" wrapText="1"/>
    </xf>
    <xf numFmtId="3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 applyAlignment="1">
      <alignment horizontal="right" vertical="center"/>
    </xf>
    <xf numFmtId="10" fontId="7" fillId="4" borderId="12" xfId="5" applyNumberFormat="1" applyFont="1" applyFill="1" applyBorder="1" applyAlignment="1">
      <alignment horizontal="right" vertical="center"/>
    </xf>
    <xf numFmtId="0" fontId="10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/>
    <xf numFmtId="1" fontId="8" fillId="0" borderId="0" xfId="0" applyNumberFormat="1" applyFont="1"/>
    <xf numFmtId="10" fontId="8" fillId="0" borderId="0" xfId="5" applyNumberFormat="1" applyFont="1" applyBorder="1" applyAlignment="1">
      <alignment horizontal="center" vertical="center"/>
    </xf>
    <xf numFmtId="10" fontId="8" fillId="0" borderId="0" xfId="5" applyNumberFormat="1" applyFont="1" applyBorder="1"/>
    <xf numFmtId="10" fontId="8" fillId="0" borderId="0" xfId="5" applyNumberFormat="1" applyFont="1" applyBorder="1" applyAlignment="1">
      <alignment horizontal="center"/>
    </xf>
    <xf numFmtId="0" fontId="7" fillId="4" borderId="0" xfId="0" applyFont="1" applyFill="1" applyAlignment="1">
      <alignment horizontal="center"/>
    </xf>
    <xf numFmtId="3" fontId="7" fillId="4" borderId="0" xfId="0" applyNumberFormat="1" applyFont="1" applyFill="1"/>
    <xf numFmtId="0" fontId="3" fillId="0" borderId="20" xfId="0" applyFont="1" applyBorder="1"/>
    <xf numFmtId="0" fontId="8" fillId="0" borderId="21" xfId="0" applyFont="1" applyBorder="1"/>
    <xf numFmtId="1" fontId="8" fillId="0" borderId="21" xfId="0" applyNumberFormat="1" applyFont="1" applyBorder="1"/>
    <xf numFmtId="10" fontId="8" fillId="0" borderId="21" xfId="5" applyNumberFormat="1" applyFont="1" applyBorder="1" applyAlignment="1">
      <alignment horizontal="center" vertical="center"/>
    </xf>
    <xf numFmtId="10" fontId="8" fillId="0" borderId="21" xfId="5" applyNumberFormat="1" applyFont="1" applyBorder="1"/>
    <xf numFmtId="10" fontId="8" fillId="0" borderId="21" xfId="5" applyNumberFormat="1" applyFont="1" applyBorder="1" applyAlignment="1">
      <alignment horizontal="center"/>
    </xf>
    <xf numFmtId="0" fontId="8" fillId="0" borderId="22" xfId="0" applyFont="1" applyBorder="1"/>
    <xf numFmtId="10" fontId="8" fillId="0" borderId="0" xfId="5" applyNumberFormat="1" applyFont="1" applyAlignment="1">
      <alignment horizontal="center" vertical="center"/>
    </xf>
    <xf numFmtId="10" fontId="8" fillId="0" borderId="0" xfId="5" applyNumberFormat="1" applyFont="1"/>
    <xf numFmtId="10" fontId="8" fillId="0" borderId="0" xfId="5" applyNumberFormat="1" applyFont="1" applyAlignment="1">
      <alignment horizontal="center"/>
    </xf>
    <xf numFmtId="165" fontId="8" fillId="0" borderId="0" xfId="1" applyFont="1" applyAlignment="1">
      <alignment horizontal="center" vertical="center"/>
    </xf>
    <xf numFmtId="1" fontId="0" fillId="0" borderId="0" xfId="0" applyNumberFormat="1"/>
    <xf numFmtId="165" fontId="12" fillId="0" borderId="0" xfId="1" applyFont="1" applyAlignment="1">
      <alignment horizontal="center" vertical="center"/>
    </xf>
    <xf numFmtId="10" fontId="12" fillId="0" borderId="0" xfId="5" applyNumberFormat="1" applyAlignment="1">
      <alignment horizontal="center" vertical="center"/>
    </xf>
    <xf numFmtId="10" fontId="12" fillId="0" borderId="0" xfId="5" applyNumberFormat="1"/>
    <xf numFmtId="10" fontId="12" fillId="0" borderId="0" xfId="5" applyNumberFormat="1" applyAlignment="1">
      <alignment horizontal="center"/>
    </xf>
    <xf numFmtId="166" fontId="2" fillId="3" borderId="0" xfId="0" applyNumberFormat="1" applyFont="1" applyFill="1" applyAlignment="1">
      <alignment horizontal="center"/>
    </xf>
    <xf numFmtId="0" fontId="20" fillId="0" borderId="0" xfId="6" applyFont="1"/>
    <xf numFmtId="0" fontId="13" fillId="0" borderId="23" xfId="6" applyFont="1" applyBorder="1" applyAlignment="1">
      <alignment horizontal="left" vertical="center" wrapText="1" readingOrder="1"/>
    </xf>
    <xf numFmtId="0" fontId="13" fillId="0" borderId="23" xfId="6" applyFont="1" applyBorder="1" applyAlignment="1">
      <alignment vertical="center" wrapText="1" readingOrder="1"/>
    </xf>
    <xf numFmtId="0" fontId="20" fillId="0" borderId="0" xfId="6" applyFont="1" applyAlignment="1">
      <alignment horizontal="center"/>
    </xf>
    <xf numFmtId="0" fontId="15" fillId="0" borderId="11" xfId="0" applyFont="1" applyBorder="1" applyAlignment="1">
      <alignment horizontal="center" vertical="center" wrapText="1"/>
    </xf>
    <xf numFmtId="0" fontId="9" fillId="0" borderId="30" xfId="6" applyFont="1" applyBorder="1" applyAlignment="1">
      <alignment horizontal="center" vertical="center" wrapText="1" readingOrder="1"/>
    </xf>
    <xf numFmtId="0" fontId="20" fillId="6" borderId="24" xfId="6" applyFont="1" applyFill="1" applyBorder="1" applyAlignment="1">
      <alignment horizontal="center"/>
    </xf>
    <xf numFmtId="10" fontId="11" fillId="5" borderId="10" xfId="3" applyNumberFormat="1" applyFont="1" applyFill="1" applyBorder="1" applyAlignment="1">
      <alignment horizontal="right" vertical="center" wrapText="1" readingOrder="1"/>
    </xf>
    <xf numFmtId="10" fontId="15" fillId="0" borderId="12" xfId="3" applyNumberFormat="1" applyFont="1" applyFill="1" applyBorder="1" applyAlignment="1">
      <alignment horizontal="right" vertical="center"/>
    </xf>
    <xf numFmtId="10" fontId="15" fillId="0" borderId="15" xfId="3" applyNumberFormat="1" applyFont="1" applyFill="1" applyBorder="1" applyAlignment="1">
      <alignment horizontal="right" vertical="center"/>
    </xf>
    <xf numFmtId="10" fontId="15" fillId="0" borderId="13" xfId="3" applyNumberFormat="1" applyFont="1" applyFill="1" applyBorder="1" applyAlignment="1">
      <alignment horizontal="right" vertical="center"/>
    </xf>
    <xf numFmtId="10" fontId="11" fillId="5" borderId="18" xfId="2" applyNumberFormat="1" applyFont="1" applyFill="1" applyBorder="1" applyAlignment="1">
      <alignment horizontal="right" vertical="center" wrapText="1" readingOrder="1"/>
    </xf>
    <xf numFmtId="10" fontId="15" fillId="0" borderId="14" xfId="3" applyNumberFormat="1" applyFont="1" applyFill="1" applyBorder="1" applyAlignment="1">
      <alignment horizontal="right" vertical="center"/>
    </xf>
    <xf numFmtId="10" fontId="15" fillId="0" borderId="19" xfId="3" applyNumberFormat="1" applyFont="1" applyFill="1" applyBorder="1" applyAlignment="1">
      <alignment horizontal="right" vertical="center"/>
    </xf>
    <xf numFmtId="10" fontId="7" fillId="4" borderId="0" xfId="4" applyNumberFormat="1" applyFont="1" applyFill="1" applyAlignment="1">
      <alignment horizontal="right" vertical="center"/>
    </xf>
    <xf numFmtId="10" fontId="7" fillId="4" borderId="0" xfId="3" applyNumberFormat="1" applyFont="1" applyFill="1"/>
    <xf numFmtId="0" fontId="17" fillId="3" borderId="24" xfId="0" applyFont="1" applyFill="1" applyBorder="1" applyAlignment="1">
      <alignment horizontal="left" vertical="center" wrapText="1"/>
    </xf>
    <xf numFmtId="0" fontId="15" fillId="0" borderId="24" xfId="0" applyFont="1" applyBorder="1" applyAlignment="1">
      <alignment horizontal="center" vertical="center"/>
    </xf>
    <xf numFmtId="3" fontId="15" fillId="0" borderId="24" xfId="4" applyNumberFormat="1" applyFont="1" applyBorder="1" applyAlignment="1">
      <alignment horizontal="right" vertical="center"/>
    </xf>
    <xf numFmtId="10" fontId="15" fillId="0" borderId="24" xfId="5" applyNumberFormat="1" applyFont="1" applyFill="1" applyBorder="1" applyAlignment="1">
      <alignment horizontal="right" vertical="center"/>
    </xf>
    <xf numFmtId="3" fontId="15" fillId="3" borderId="24" xfId="4" applyNumberFormat="1" applyFont="1" applyFill="1" applyBorder="1" applyAlignment="1">
      <alignment horizontal="right" vertical="center"/>
    </xf>
    <xf numFmtId="0" fontId="23" fillId="0" borderId="23" xfId="0" applyFont="1" applyBorder="1" applyAlignment="1">
      <alignment vertical="center" wrapText="1" readingOrder="1"/>
    </xf>
    <xf numFmtId="0" fontId="15" fillId="0" borderId="7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 wrapText="1"/>
    </xf>
    <xf numFmtId="0" fontId="24" fillId="0" borderId="23" xfId="0" applyFont="1" applyBorder="1" applyAlignment="1">
      <alignment vertical="center" wrapText="1" readingOrder="1"/>
    </xf>
    <xf numFmtId="164" fontId="24" fillId="0" borderId="23" xfId="0" applyNumberFormat="1" applyFont="1" applyBorder="1" applyAlignment="1">
      <alignment horizontal="right" vertical="center" wrapText="1" readingOrder="1"/>
    </xf>
    <xf numFmtId="0" fontId="20" fillId="0" borderId="25" xfId="6" applyFont="1" applyBorder="1" applyAlignment="1">
      <alignment vertical="center"/>
    </xf>
    <xf numFmtId="0" fontId="23" fillId="0" borderId="31" xfId="0" applyFont="1" applyBorder="1" applyAlignment="1">
      <alignment horizontal="left" vertical="center" wrapText="1" readingOrder="1"/>
    </xf>
    <xf numFmtId="0" fontId="9" fillId="0" borderId="32" xfId="6" applyFont="1" applyBorder="1" applyAlignment="1">
      <alignment horizontal="center" vertical="center" wrapText="1" readingOrder="1"/>
    </xf>
    <xf numFmtId="0" fontId="21" fillId="0" borderId="30" xfId="6" applyFont="1" applyBorder="1" applyAlignment="1">
      <alignment horizontal="right" vertical="center" wrapText="1" readingOrder="1"/>
    </xf>
    <xf numFmtId="164" fontId="24" fillId="0" borderId="33" xfId="0" applyNumberFormat="1" applyFont="1" applyBorder="1" applyAlignment="1">
      <alignment horizontal="right" vertical="center" wrapText="1" readingOrder="1"/>
    </xf>
    <xf numFmtId="164" fontId="24" fillId="0" borderId="34" xfId="0" applyNumberFormat="1" applyFont="1" applyBorder="1" applyAlignment="1">
      <alignment horizontal="right" vertical="center" wrapText="1" readingOrder="1"/>
    </xf>
    <xf numFmtId="164" fontId="24" fillId="0" borderId="35" xfId="0" applyNumberFormat="1" applyFont="1" applyBorder="1" applyAlignment="1">
      <alignment horizontal="right" vertical="center" wrapText="1" readingOrder="1"/>
    </xf>
    <xf numFmtId="164" fontId="24" fillId="0" borderId="36" xfId="0" applyNumberFormat="1" applyFont="1" applyBorder="1" applyAlignment="1">
      <alignment horizontal="right" vertical="center" wrapText="1" readingOrder="1"/>
    </xf>
    <xf numFmtId="164" fontId="24" fillId="0" borderId="37" xfId="0" applyNumberFormat="1" applyFont="1" applyBorder="1" applyAlignment="1">
      <alignment horizontal="right" vertical="center" wrapText="1" readingOrder="1"/>
    </xf>
    <xf numFmtId="164" fontId="24" fillId="0" borderId="38" xfId="0" applyNumberFormat="1" applyFont="1" applyBorder="1" applyAlignment="1">
      <alignment horizontal="right" vertical="center" wrapText="1" readingOrder="1"/>
    </xf>
    <xf numFmtId="164" fontId="24" fillId="0" borderId="39" xfId="0" applyNumberFormat="1" applyFont="1" applyBorder="1" applyAlignment="1">
      <alignment horizontal="right" vertical="center" wrapText="1" readingOrder="1"/>
    </xf>
    <xf numFmtId="164" fontId="24" fillId="0" borderId="40" xfId="0" applyNumberFormat="1" applyFont="1" applyBorder="1" applyAlignment="1">
      <alignment horizontal="right" vertical="center" wrapText="1" readingOrder="1"/>
    </xf>
    <xf numFmtId="0" fontId="22" fillId="0" borderId="26" xfId="6" applyFont="1" applyBorder="1" applyAlignment="1">
      <alignment horizontal="center" vertical="center"/>
    </xf>
    <xf numFmtId="0" fontId="22" fillId="0" borderId="27" xfId="6" applyFont="1" applyBorder="1" applyAlignment="1">
      <alignment horizontal="center" vertical="center"/>
    </xf>
    <xf numFmtId="0" fontId="23" fillId="0" borderId="31" xfId="0" applyFont="1" applyBorder="1" applyAlignment="1">
      <alignment horizontal="left" vertical="center" readingOrder="1"/>
    </xf>
    <xf numFmtId="0" fontId="24" fillId="0" borderId="31" xfId="0" applyFont="1" applyBorder="1" applyAlignment="1">
      <alignment horizontal="left" vertical="center" readingOrder="1"/>
    </xf>
    <xf numFmtId="0" fontId="23" fillId="0" borderId="23" xfId="0" applyFont="1" applyBorder="1" applyAlignment="1">
      <alignment vertical="center" readingOrder="1"/>
    </xf>
    <xf numFmtId="0" fontId="24" fillId="0" borderId="23" xfId="0" applyFont="1" applyBorder="1" applyAlignment="1">
      <alignment vertical="center" readingOrder="1"/>
    </xf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65" fontId="8" fillId="0" borderId="0" xfId="1" applyFont="1" applyAlignment="1">
      <alignment vertical="center"/>
    </xf>
    <xf numFmtId="1" fontId="0" fillId="0" borderId="0" xfId="0" applyNumberFormat="1" applyAlignment="1">
      <alignment vertical="center"/>
    </xf>
    <xf numFmtId="165" fontId="0" fillId="0" borderId="0" xfId="1" applyFont="1" applyAlignment="1">
      <alignment vertical="center"/>
    </xf>
    <xf numFmtId="165" fontId="12" fillId="0" borderId="0" xfId="1" applyFont="1" applyAlignment="1">
      <alignment vertical="center"/>
    </xf>
    <xf numFmtId="10" fontId="12" fillId="0" borderId="0" xfId="5" applyNumberForma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43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11" fillId="5" borderId="8" xfId="0" applyFont="1" applyFill="1" applyBorder="1" applyAlignment="1">
      <alignment horizontal="left" vertical="center" wrapText="1" readingOrder="1"/>
    </xf>
    <xf numFmtId="0" fontId="11" fillId="5" borderId="9" xfId="0" applyFont="1" applyFill="1" applyBorder="1" applyAlignment="1">
      <alignment horizontal="left" vertical="center" wrapText="1" readingOrder="1"/>
    </xf>
    <xf numFmtId="0" fontId="11" fillId="5" borderId="16" xfId="0" applyFont="1" applyFill="1" applyBorder="1" applyAlignment="1">
      <alignment horizontal="left" vertical="center" wrapText="1" readingOrder="1"/>
    </xf>
    <xf numFmtId="0" fontId="11" fillId="5" borderId="17" xfId="0" applyFont="1" applyFill="1" applyBorder="1" applyAlignment="1">
      <alignment horizontal="left" vertical="center" wrapText="1" readingOrder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quotePrefix="1" applyNumberFormat="1" applyFont="1" applyAlignment="1">
      <alignment horizontal="left" wrapText="1"/>
    </xf>
    <xf numFmtId="49" fontId="2" fillId="0" borderId="0" xfId="0" applyNumberFormat="1" applyFont="1" applyAlignment="1">
      <alignment horizontal="left" wrapText="1"/>
    </xf>
    <xf numFmtId="17" fontId="2" fillId="0" borderId="0" xfId="0" quotePrefix="1" applyNumberFormat="1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2" fillId="6" borderId="28" xfId="6" applyFont="1" applyFill="1" applyBorder="1" applyAlignment="1">
      <alignment horizontal="center"/>
    </xf>
    <xf numFmtId="0" fontId="22" fillId="6" borderId="29" xfId="6" applyFont="1" applyFill="1" applyBorder="1" applyAlignment="1">
      <alignment horizontal="center"/>
    </xf>
  </cellXfs>
  <cellStyles count="7">
    <cellStyle name="Millares" xfId="1" builtinId="3"/>
    <cellStyle name="Millares [0]" xfId="2" builtinId="6"/>
    <cellStyle name="Normal" xfId="0" builtinId="0"/>
    <cellStyle name="Normal 2" xfId="6" xr:uid="{1D399DFA-A26E-4DA9-B186-7F015F2F29D6}"/>
    <cellStyle name="Normal 5 2" xfId="4" xr:uid="{7314AD0C-8D6D-4C08-AD9C-F257B8776833}"/>
    <cellStyle name="Porcentaje" xfId="3" builtinId="5"/>
    <cellStyle name="Porcentual 2 2" xfId="5" xr:uid="{5E926315-3455-4AAA-B8CF-FF87E5117263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C7D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diaz.DOMPNDA/Mis%20documentos/ADMINISTRATIVA/PERSONAL%20PLAN%20COLOMBIA/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E8418-03F7-4939-B529-88588E08106A}">
  <sheetPr>
    <tabColor theme="6" tint="0.39997558519241921"/>
    <pageSetUpPr fitToPage="1"/>
  </sheetPr>
  <dimension ref="A1:W47"/>
  <sheetViews>
    <sheetView tabSelected="1" zoomScaleSheetLayoutView="100" workbookViewId="0">
      <pane ySplit="8" topLeftCell="A9" activePane="bottomLeft" state="frozen"/>
      <selection pane="bottomLeft" activeCell="F4" sqref="F4:Q4"/>
    </sheetView>
  </sheetViews>
  <sheetFormatPr baseColWidth="10" defaultRowHeight="12.75" x14ac:dyDescent="0.2"/>
  <cols>
    <col min="1" max="1" width="0.5703125" customWidth="1"/>
    <col min="2" max="2" width="23.42578125" customWidth="1"/>
    <col min="3" max="3" width="4.5703125" bestFit="1" customWidth="1"/>
    <col min="4" max="4" width="4.7109375" bestFit="1" customWidth="1"/>
    <col min="5" max="5" width="53.85546875" customWidth="1"/>
    <col min="6" max="6" width="18.42578125" customWidth="1"/>
    <col min="7" max="7" width="16.5703125" bestFit="1" customWidth="1"/>
    <col min="8" max="8" width="16.5703125" style="83" customWidth="1"/>
    <col min="9" max="9" width="18.5703125" bestFit="1" customWidth="1"/>
    <col min="10" max="10" width="21.42578125" customWidth="1"/>
    <col min="11" max="12" width="18.5703125" bestFit="1" customWidth="1"/>
    <col min="13" max="13" width="17.5703125" bestFit="1" customWidth="1"/>
    <col min="14" max="14" width="11.5703125" customWidth="1"/>
    <col min="15" max="15" width="18.140625" bestFit="1" customWidth="1"/>
    <col min="16" max="16" width="14.140625" customWidth="1"/>
    <col min="17" max="17" width="17.5703125" hidden="1" customWidth="1"/>
    <col min="18" max="18" width="18.140625" bestFit="1" customWidth="1"/>
    <col min="19" max="19" width="13.42578125" style="85" bestFit="1" customWidth="1"/>
    <col min="20" max="20" width="17.5703125" style="86" bestFit="1" customWidth="1"/>
    <col min="21" max="21" width="13.42578125" style="87" bestFit="1" customWidth="1"/>
    <col min="22" max="22" width="1.5703125" customWidth="1"/>
    <col min="23" max="23" width="14.28515625" customWidth="1"/>
  </cols>
  <sheetData>
    <row r="1" spans="1:23" ht="26.25" customHeight="1" x14ac:dyDescent="0.4">
      <c r="A1" s="151" t="s">
        <v>0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3"/>
    </row>
    <row r="2" spans="1:23" ht="18" customHeight="1" x14ac:dyDescent="0.4">
      <c r="A2" s="154" t="s">
        <v>1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"/>
    </row>
    <row r="3" spans="1:23" ht="4.5" customHeight="1" x14ac:dyDescent="0.2">
      <c r="A3" s="156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8"/>
    </row>
    <row r="4" spans="1:23" s="6" customFormat="1" ht="15" customHeight="1" x14ac:dyDescent="0.3">
      <c r="A4" s="2"/>
      <c r="B4" s="159" t="s">
        <v>2</v>
      </c>
      <c r="C4" s="159"/>
      <c r="D4" s="159"/>
      <c r="E4" s="159"/>
      <c r="F4" s="160" t="s">
        <v>82</v>
      </c>
      <c r="G4" s="160"/>
      <c r="H4" s="160"/>
      <c r="I4" s="160"/>
      <c r="J4" s="160"/>
      <c r="K4" s="160"/>
      <c r="L4" s="160"/>
      <c r="M4" s="160"/>
      <c r="N4" s="160"/>
      <c r="O4" s="161"/>
      <c r="P4" s="161"/>
      <c r="Q4" s="161"/>
      <c r="R4" s="3"/>
      <c r="S4" s="162"/>
      <c r="T4" s="163"/>
      <c r="U4" s="4"/>
      <c r="V4" s="5"/>
    </row>
    <row r="5" spans="1:23" s="6" customFormat="1" ht="4.5" customHeight="1" x14ac:dyDescent="0.3">
      <c r="A5" s="7"/>
      <c r="B5" s="8"/>
      <c r="C5" s="8"/>
      <c r="D5" s="8"/>
      <c r="E5" s="8"/>
      <c r="F5" s="8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10"/>
      <c r="T5" s="8"/>
      <c r="U5" s="8"/>
      <c r="V5" s="11"/>
    </row>
    <row r="6" spans="1:23" s="6" customFormat="1" ht="21.75" customHeight="1" x14ac:dyDescent="0.3">
      <c r="A6" s="12"/>
      <c r="B6" s="145" t="s">
        <v>72</v>
      </c>
      <c r="C6" s="146"/>
      <c r="D6" s="146"/>
      <c r="E6" s="146"/>
      <c r="F6" s="13"/>
      <c r="G6" s="13"/>
      <c r="H6" s="9"/>
      <c r="I6" s="13"/>
      <c r="J6" s="13"/>
      <c r="K6" s="14"/>
      <c r="L6" s="14"/>
      <c r="M6" s="14"/>
      <c r="N6" s="88"/>
      <c r="O6" s="14"/>
      <c r="P6" s="14"/>
      <c r="Q6" s="14"/>
      <c r="R6" s="14"/>
      <c r="S6" s="15"/>
      <c r="T6" s="14"/>
      <c r="U6" s="16"/>
      <c r="V6" s="11"/>
    </row>
    <row r="7" spans="1:23" ht="4.5" customHeight="1" thickBot="1" x14ac:dyDescent="0.25">
      <c r="A7" s="17"/>
      <c r="B7" s="18"/>
      <c r="C7" s="18"/>
      <c r="D7" s="18"/>
      <c r="E7" s="18"/>
      <c r="F7" s="18"/>
      <c r="G7" s="18"/>
      <c r="H7" s="19"/>
      <c r="I7" s="18"/>
      <c r="J7" s="18"/>
      <c r="K7" s="18"/>
      <c r="L7" s="18"/>
      <c r="M7" s="18"/>
      <c r="N7" s="18"/>
      <c r="O7" s="18"/>
      <c r="P7" s="18"/>
      <c r="Q7" s="18"/>
      <c r="R7" s="18"/>
      <c r="S7" s="20"/>
      <c r="T7" s="18"/>
      <c r="U7" s="21"/>
      <c r="V7" s="22"/>
    </row>
    <row r="8" spans="1:23" ht="51" customHeight="1" thickBot="1" x14ac:dyDescent="0.25">
      <c r="A8" s="17"/>
      <c r="B8" s="23" t="s">
        <v>3</v>
      </c>
      <c r="C8" s="23" t="s">
        <v>4</v>
      </c>
      <c r="D8" s="23" t="s">
        <v>5</v>
      </c>
      <c r="E8" s="23" t="s">
        <v>6</v>
      </c>
      <c r="F8" s="23" t="s">
        <v>7</v>
      </c>
      <c r="G8" s="23" t="s">
        <v>61</v>
      </c>
      <c r="H8" s="23" t="s">
        <v>63</v>
      </c>
      <c r="I8" s="23" t="s">
        <v>62</v>
      </c>
      <c r="J8" s="23" t="s">
        <v>71</v>
      </c>
      <c r="K8" s="23" t="s">
        <v>64</v>
      </c>
      <c r="L8" s="23" t="s">
        <v>8</v>
      </c>
      <c r="M8" s="23" t="s">
        <v>65</v>
      </c>
      <c r="N8" s="23" t="s">
        <v>66</v>
      </c>
      <c r="O8" s="23" t="s">
        <v>9</v>
      </c>
      <c r="P8" s="23" t="s">
        <v>67</v>
      </c>
      <c r="Q8" s="23" t="s">
        <v>10</v>
      </c>
      <c r="R8" s="23" t="s">
        <v>70</v>
      </c>
      <c r="S8" s="23" t="s">
        <v>68</v>
      </c>
      <c r="T8" s="23" t="s">
        <v>11</v>
      </c>
      <c r="U8" s="23" t="s">
        <v>69</v>
      </c>
      <c r="V8" s="24"/>
      <c r="W8" s="25"/>
    </row>
    <row r="9" spans="1:23" s="29" customFormat="1" ht="16.5" customHeight="1" thickBot="1" x14ac:dyDescent="0.3">
      <c r="A9" s="26"/>
      <c r="B9" s="147" t="s">
        <v>12</v>
      </c>
      <c r="C9" s="148"/>
      <c r="D9" s="148"/>
      <c r="E9" s="148"/>
      <c r="F9" s="27">
        <f>F10+F11+F12</f>
        <v>55867000000</v>
      </c>
      <c r="G9" s="27">
        <f t="shared" ref="G9:M9" si="0">G10+G11+G12</f>
        <v>3268000000</v>
      </c>
      <c r="H9" s="27">
        <f>H10+H11+H12</f>
        <v>7519041225</v>
      </c>
      <c r="I9" s="27">
        <f t="shared" si="0"/>
        <v>51615958775</v>
      </c>
      <c r="J9" s="27">
        <f t="shared" si="0"/>
        <v>0</v>
      </c>
      <c r="K9" s="27">
        <f t="shared" si="0"/>
        <v>51615958775</v>
      </c>
      <c r="L9" s="27">
        <f t="shared" si="0"/>
        <v>51615958775</v>
      </c>
      <c r="M9" s="27">
        <f t="shared" si="0"/>
        <v>0</v>
      </c>
      <c r="N9" s="96">
        <f>M9/K9</f>
        <v>0</v>
      </c>
      <c r="O9" s="27">
        <f t="shared" ref="O9" si="1">O10+O11+O12</f>
        <v>51615043481</v>
      </c>
      <c r="P9" s="96">
        <f>O9/K9</f>
        <v>0.99998226722855255</v>
      </c>
      <c r="Q9" s="27">
        <f t="shared" ref="Q9" si="2">Q10+Q11+Q12</f>
        <v>0</v>
      </c>
      <c r="R9" s="27">
        <f t="shared" ref="R9" si="3">R10+R11+R12</f>
        <v>51615043481</v>
      </c>
      <c r="S9" s="96">
        <f>R9/K9</f>
        <v>0.99998226722855255</v>
      </c>
      <c r="T9" s="27">
        <f t="shared" ref="T9" si="4">T10+T11+T12</f>
        <v>51615043481</v>
      </c>
      <c r="U9" s="96">
        <f>T9/K9</f>
        <v>0.99998226722855255</v>
      </c>
      <c r="V9" s="24"/>
      <c r="W9" s="28"/>
    </row>
    <row r="10" spans="1:23" s="29" customFormat="1" ht="15.75" thickTop="1" x14ac:dyDescent="0.25">
      <c r="A10" s="26"/>
      <c r="B10" s="30" t="s">
        <v>13</v>
      </c>
      <c r="C10" s="31">
        <v>10</v>
      </c>
      <c r="D10" s="31" t="s">
        <v>14</v>
      </c>
      <c r="E10" s="32" t="s">
        <v>15</v>
      </c>
      <c r="F10" s="33">
        <f>VLOOKUP(B10,'HOJA TRABAJO'!$A$2:$M$16,3,0)</f>
        <v>39215000000</v>
      </c>
      <c r="G10" s="33">
        <f>VLOOKUP(B10,'HOJA TRABAJO'!$A$2:$M$16,4,0)</f>
        <v>0</v>
      </c>
      <c r="H10" s="33">
        <f>VLOOKUP(B10,'HOJA TRABAJO'!$A$2:$M$16,5,0)</f>
        <v>5347284088</v>
      </c>
      <c r="I10" s="33">
        <f>VLOOKUP(B10,'HOJA TRABAJO'!$A$2:$M$16,6,0)</f>
        <v>33867715912</v>
      </c>
      <c r="J10" s="33">
        <f>VLOOKUP(B10,'HOJA TRABAJO'!$A$2:$M$16,7,0)</f>
        <v>0</v>
      </c>
      <c r="K10" s="33">
        <f>I10-J10</f>
        <v>33867715912</v>
      </c>
      <c r="L10" s="33">
        <f>VLOOKUP(B10,'HOJA TRABAJO'!$A$2:$M$16,8,0)</f>
        <v>33867715912</v>
      </c>
      <c r="M10" s="33">
        <f>VLOOKUP(B10,'HOJA TRABAJO'!$A$2:$M$16,9,0)</f>
        <v>0</v>
      </c>
      <c r="N10" s="97">
        <f>M10/K10</f>
        <v>0</v>
      </c>
      <c r="O10" s="33">
        <f>VLOOKUP(B10,'HOJA TRABAJO'!$A$2:$M$16,10,0)</f>
        <v>33866800618</v>
      </c>
      <c r="P10" s="97">
        <f t="shared" ref="P10:P21" si="5">O10/K10</f>
        <v>0.99997297443965871</v>
      </c>
      <c r="Q10" s="33"/>
      <c r="R10" s="33">
        <f>VLOOKUP(B10,'HOJA TRABAJO'!$A$2:$M$16,11,0)</f>
        <v>33866800618</v>
      </c>
      <c r="S10" s="99">
        <f t="shared" ref="S10:S21" si="6">R10/K10</f>
        <v>0.99997297443965871</v>
      </c>
      <c r="T10" s="33">
        <f>VLOOKUP(B10,'HOJA TRABAJO'!$A$2:$M$16,13,0)</f>
        <v>33866800618</v>
      </c>
      <c r="U10" s="101">
        <f t="shared" ref="U10:U21" si="7">T10/K10</f>
        <v>0.99997297443965871</v>
      </c>
      <c r="V10" s="24"/>
      <c r="W10" s="28"/>
    </row>
    <row r="11" spans="1:23" s="29" customFormat="1" ht="15" x14ac:dyDescent="0.25">
      <c r="A11" s="26"/>
      <c r="B11" s="30" t="s">
        <v>16</v>
      </c>
      <c r="C11" s="31">
        <v>10</v>
      </c>
      <c r="D11" s="31" t="s">
        <v>14</v>
      </c>
      <c r="E11" s="32" t="s">
        <v>17</v>
      </c>
      <c r="F11" s="33">
        <f>VLOOKUP(B11,'HOJA TRABAJO'!$A$2:$M$16,3,0)</f>
        <v>14260000000</v>
      </c>
      <c r="G11" s="33">
        <f>VLOOKUP(B11,'HOJA TRABAJO'!$A$2:$M$16,4,0)</f>
        <v>0</v>
      </c>
      <c r="H11" s="33">
        <f>VLOOKUP(B11,'HOJA TRABAJO'!$A$2:$M$16,5,0)</f>
        <v>1578093430</v>
      </c>
      <c r="I11" s="33">
        <f>VLOOKUP(B11,'HOJA TRABAJO'!$A$2:$M$16,6,0)</f>
        <v>12681906570</v>
      </c>
      <c r="J11" s="33">
        <f>VLOOKUP(B11,'HOJA TRABAJO'!$A$2:$M$16,7,0)</f>
        <v>0</v>
      </c>
      <c r="K11" s="33">
        <f t="shared" ref="K11:K21" si="8">I11-J11</f>
        <v>12681906570</v>
      </c>
      <c r="L11" s="33">
        <f>VLOOKUP(B11,'HOJA TRABAJO'!$A$2:$M$16,8,0)</f>
        <v>12681906570</v>
      </c>
      <c r="M11" s="33">
        <f>VLOOKUP(B11,'HOJA TRABAJO'!$A$2:$M$16,9,0)</f>
        <v>0</v>
      </c>
      <c r="N11" s="97">
        <f t="shared" ref="N11:N12" si="9">M11/K11</f>
        <v>0</v>
      </c>
      <c r="O11" s="33">
        <f>VLOOKUP(B11,'HOJA TRABAJO'!$A$2:$M$16,10,0)</f>
        <v>12681906570</v>
      </c>
      <c r="P11" s="97">
        <f t="shared" si="5"/>
        <v>1</v>
      </c>
      <c r="Q11" s="33"/>
      <c r="R11" s="33">
        <f>VLOOKUP(B11,'HOJA TRABAJO'!$A$2:$M$16,11,0)</f>
        <v>12681906570</v>
      </c>
      <c r="S11" s="99">
        <f t="shared" si="6"/>
        <v>1</v>
      </c>
      <c r="T11" s="33">
        <f>VLOOKUP(B11,'HOJA TRABAJO'!$A$2:$M$16,13,0)</f>
        <v>12681906570</v>
      </c>
      <c r="U11" s="101">
        <f t="shared" si="7"/>
        <v>1</v>
      </c>
      <c r="V11" s="24"/>
      <c r="W11" s="28"/>
    </row>
    <row r="12" spans="1:23" s="29" customFormat="1" ht="15.75" thickBot="1" x14ac:dyDescent="0.3">
      <c r="A12" s="26"/>
      <c r="B12" s="30" t="s">
        <v>18</v>
      </c>
      <c r="C12" s="31">
        <v>10</v>
      </c>
      <c r="D12" s="31" t="s">
        <v>14</v>
      </c>
      <c r="E12" s="32" t="s">
        <v>19</v>
      </c>
      <c r="F12" s="33">
        <f>VLOOKUP(B12,'HOJA TRABAJO'!$A$2:$M$16,3,0)</f>
        <v>2392000000</v>
      </c>
      <c r="G12" s="33">
        <f>VLOOKUP(B12,'HOJA TRABAJO'!$A$2:$M$16,4,0)</f>
        <v>3268000000</v>
      </c>
      <c r="H12" s="33">
        <f>VLOOKUP(B12,'HOJA TRABAJO'!$A$2:$M$16,5,0)</f>
        <v>593663707</v>
      </c>
      <c r="I12" s="33">
        <f>VLOOKUP(B12,'HOJA TRABAJO'!$A$2:$M$16,6,0)</f>
        <v>5066336293</v>
      </c>
      <c r="J12" s="33">
        <f>VLOOKUP(B12,'HOJA TRABAJO'!$A$2:$M$16,7,0)</f>
        <v>0</v>
      </c>
      <c r="K12" s="33">
        <f t="shared" si="8"/>
        <v>5066336293</v>
      </c>
      <c r="L12" s="33">
        <f>VLOOKUP(B12,'HOJA TRABAJO'!$A$2:$M$16,8,0)</f>
        <v>5066336293</v>
      </c>
      <c r="M12" s="33">
        <f>VLOOKUP(B12,'HOJA TRABAJO'!$A$2:$M$16,9,0)</f>
        <v>0</v>
      </c>
      <c r="N12" s="97">
        <f t="shared" si="9"/>
        <v>0</v>
      </c>
      <c r="O12" s="33">
        <f>VLOOKUP(B12,'HOJA TRABAJO'!$A$2:$M$16,10,0)</f>
        <v>5066336293</v>
      </c>
      <c r="P12" s="98">
        <f t="shared" si="5"/>
        <v>1</v>
      </c>
      <c r="Q12" s="33"/>
      <c r="R12" s="33">
        <f>VLOOKUP(B12,'HOJA TRABAJO'!$A$2:$M$16,11,0)</f>
        <v>5066336293</v>
      </c>
      <c r="S12" s="99">
        <f t="shared" si="6"/>
        <v>1</v>
      </c>
      <c r="T12" s="33">
        <f>VLOOKUP(B12,'HOJA TRABAJO'!$A$2:$M$16,13,0)</f>
        <v>5066336293</v>
      </c>
      <c r="U12" s="101">
        <f t="shared" si="7"/>
        <v>1</v>
      </c>
      <c r="V12" s="24"/>
      <c r="W12" s="28"/>
    </row>
    <row r="13" spans="1:23" s="29" customFormat="1" ht="23.25" customHeight="1" thickTop="1" thickBot="1" x14ac:dyDescent="0.3">
      <c r="A13" s="26"/>
      <c r="B13" s="149" t="s">
        <v>20</v>
      </c>
      <c r="C13" s="150"/>
      <c r="D13" s="150"/>
      <c r="E13" s="150"/>
      <c r="F13" s="38">
        <f>F14</f>
        <v>13299000000</v>
      </c>
      <c r="G13" s="38">
        <f t="shared" ref="G13:T13" si="10">G14</f>
        <v>0</v>
      </c>
      <c r="H13" s="38">
        <f t="shared" si="10"/>
        <v>992340495</v>
      </c>
      <c r="I13" s="38">
        <f t="shared" si="10"/>
        <v>12306659505</v>
      </c>
      <c r="J13" s="38">
        <f t="shared" si="10"/>
        <v>0</v>
      </c>
      <c r="K13" s="38">
        <f t="shared" si="10"/>
        <v>12306659505</v>
      </c>
      <c r="L13" s="38">
        <f>L14</f>
        <v>12289424814.25</v>
      </c>
      <c r="M13" s="38">
        <f t="shared" si="10"/>
        <v>17234690.75</v>
      </c>
      <c r="N13" s="96">
        <f>M13/K13</f>
        <v>1.4004361413426463E-3</v>
      </c>
      <c r="O13" s="38">
        <f t="shared" si="10"/>
        <v>12063541298.809999</v>
      </c>
      <c r="P13" s="96">
        <f t="shared" si="5"/>
        <v>0.98024498800090909</v>
      </c>
      <c r="Q13" s="38">
        <f t="shared" si="10"/>
        <v>2990640709.0200005</v>
      </c>
      <c r="R13" s="38">
        <f t="shared" si="10"/>
        <v>11829198852.84</v>
      </c>
      <c r="S13" s="100">
        <f t="shared" si="6"/>
        <v>0.96120306635882669</v>
      </c>
      <c r="T13" s="38">
        <f t="shared" si="10"/>
        <v>11829198852.84</v>
      </c>
      <c r="U13" s="100">
        <f t="shared" si="7"/>
        <v>0.96120306635882669</v>
      </c>
      <c r="V13" s="24"/>
      <c r="W13" s="28"/>
    </row>
    <row r="14" spans="1:23" s="29" customFormat="1" ht="16.5" thickTop="1" thickBot="1" x14ac:dyDescent="0.3">
      <c r="A14" s="26"/>
      <c r="B14" s="30" t="s">
        <v>51</v>
      </c>
      <c r="C14" s="31">
        <v>10</v>
      </c>
      <c r="D14" s="31" t="s">
        <v>14</v>
      </c>
      <c r="E14" s="32" t="s">
        <v>52</v>
      </c>
      <c r="F14" s="33">
        <f>VLOOKUP(B14,'HOJA TRABAJO'!$A$2:$M$16,3,0)</f>
        <v>13299000000</v>
      </c>
      <c r="G14" s="33">
        <f>VLOOKUP(B14,'HOJA TRABAJO'!$A$2:$M$16,4,0)</f>
        <v>0</v>
      </c>
      <c r="H14" s="33">
        <f>VLOOKUP(B14,'HOJA TRABAJO'!$A$2:$M$16,5,0)</f>
        <v>992340495</v>
      </c>
      <c r="I14" s="33">
        <f>VLOOKUP(B14,'HOJA TRABAJO'!$A$2:$M$16,6,0)</f>
        <v>12306659505</v>
      </c>
      <c r="J14" s="33">
        <f>VLOOKUP(B14,'HOJA TRABAJO'!$A$2:$M$16,7,0)</f>
        <v>0</v>
      </c>
      <c r="K14" s="33">
        <f t="shared" si="8"/>
        <v>12306659505</v>
      </c>
      <c r="L14" s="33">
        <f>VLOOKUP(B14,'HOJA TRABAJO'!$A$2:$M$16,8,0)</f>
        <v>12289424814.25</v>
      </c>
      <c r="M14" s="33">
        <f>VLOOKUP(B14,'HOJA TRABAJO'!$A$2:$M$16,9,0)</f>
        <v>17234690.75</v>
      </c>
      <c r="N14" s="97">
        <f>M14/K14</f>
        <v>1.4004361413426463E-3</v>
      </c>
      <c r="O14" s="33">
        <f>VLOOKUP(B14,'HOJA TRABAJO'!$A$2:$M$16,10,0)</f>
        <v>12063541298.809999</v>
      </c>
      <c r="P14" s="34">
        <f t="shared" si="5"/>
        <v>0.98024498800090909</v>
      </c>
      <c r="Q14" s="33">
        <v>2990640709.0200005</v>
      </c>
      <c r="R14" s="33">
        <f>VLOOKUP(B14,'HOJA TRABAJO'!$A$2:$M$16,11,0)</f>
        <v>11829198852.84</v>
      </c>
      <c r="S14" s="35">
        <f t="shared" si="6"/>
        <v>0.96120306635882669</v>
      </c>
      <c r="T14" s="33">
        <f>VLOOKUP(B14,'HOJA TRABAJO'!$A$2:$M$16,13,0)</f>
        <v>11829198852.84</v>
      </c>
      <c r="U14" s="36">
        <f t="shared" si="7"/>
        <v>0.96120306635882669</v>
      </c>
      <c r="V14" s="24"/>
      <c r="W14" s="28"/>
    </row>
    <row r="15" spans="1:23" s="29" customFormat="1" ht="16.5" thickTop="1" thickBot="1" x14ac:dyDescent="0.3">
      <c r="A15" s="26"/>
      <c r="B15" s="149" t="s">
        <v>21</v>
      </c>
      <c r="C15" s="150"/>
      <c r="D15" s="150"/>
      <c r="E15" s="150"/>
      <c r="F15" s="38">
        <f>F16+F17</f>
        <v>1305000000</v>
      </c>
      <c r="G15" s="38">
        <f t="shared" ref="G15:T15" si="11">G16+G17</f>
        <v>1200000000</v>
      </c>
      <c r="H15" s="38">
        <f t="shared" si="11"/>
        <v>333438962</v>
      </c>
      <c r="I15" s="38">
        <f t="shared" si="11"/>
        <v>2171561038</v>
      </c>
      <c r="J15" s="38">
        <f t="shared" si="11"/>
        <v>0</v>
      </c>
      <c r="K15" s="38">
        <f t="shared" si="11"/>
        <v>2171561038</v>
      </c>
      <c r="L15" s="38">
        <f t="shared" si="11"/>
        <v>2171561037.75</v>
      </c>
      <c r="M15" s="38">
        <f t="shared" si="11"/>
        <v>0.25</v>
      </c>
      <c r="N15" s="96">
        <f>M15/K15</f>
        <v>1.1512455584957866E-10</v>
      </c>
      <c r="O15" s="38">
        <f t="shared" si="11"/>
        <v>2147507016.75</v>
      </c>
      <c r="P15" s="39">
        <f t="shared" si="5"/>
        <v>0.98892316594878971</v>
      </c>
      <c r="Q15" s="38">
        <f t="shared" si="11"/>
        <v>0</v>
      </c>
      <c r="R15" s="38">
        <f t="shared" si="11"/>
        <v>2147507016.75</v>
      </c>
      <c r="S15" s="100">
        <f t="shared" si="6"/>
        <v>0.98892316594878971</v>
      </c>
      <c r="T15" s="38">
        <f t="shared" si="11"/>
        <v>2147507016.75</v>
      </c>
      <c r="U15" s="100">
        <f t="shared" si="7"/>
        <v>0.98892316594878971</v>
      </c>
      <c r="V15" s="24"/>
      <c r="W15" s="28"/>
    </row>
    <row r="16" spans="1:23" s="29" customFormat="1" ht="17.25" customHeight="1" thickTop="1" x14ac:dyDescent="0.25">
      <c r="A16" s="26"/>
      <c r="B16" s="111" t="s">
        <v>22</v>
      </c>
      <c r="C16" s="31">
        <v>10</v>
      </c>
      <c r="D16" s="31" t="s">
        <v>14</v>
      </c>
      <c r="E16" s="93" t="s">
        <v>23</v>
      </c>
      <c r="F16" s="33">
        <f>VLOOKUP(B16,'HOJA TRABAJO'!$A$2:$M$16,3,0)</f>
        <v>250000000</v>
      </c>
      <c r="G16" s="33">
        <f>VLOOKUP(B16,'HOJA TRABAJO'!$A$2:$M$16,4,0)</f>
        <v>0</v>
      </c>
      <c r="H16" s="33">
        <f>VLOOKUP(B16,'HOJA TRABAJO'!$A$2:$M$16,5,0)</f>
        <v>171976355</v>
      </c>
      <c r="I16" s="33">
        <f>VLOOKUP(B16,'HOJA TRABAJO'!$A$2:$M$16,6,0)</f>
        <v>78023645</v>
      </c>
      <c r="J16" s="33">
        <f>VLOOKUP(B16,'HOJA TRABAJO'!$A$2:$M$16,7,0)</f>
        <v>0</v>
      </c>
      <c r="K16" s="33">
        <f t="shared" si="8"/>
        <v>78023645</v>
      </c>
      <c r="L16" s="33">
        <f>VLOOKUP(B16,'HOJA TRABAJO'!$A$2:$M$16,8,0)</f>
        <v>78023645</v>
      </c>
      <c r="M16" s="33">
        <f>VLOOKUP(B16,'HOJA TRABAJO'!$A$2:$M$16,9,0)</f>
        <v>0</v>
      </c>
      <c r="N16" s="97">
        <f t="shared" ref="N16:N17" si="12">M16/K16</f>
        <v>0</v>
      </c>
      <c r="O16" s="33">
        <f>VLOOKUP(B16,'HOJA TRABAJO'!$A$2:$M$16,10,0)</f>
        <v>53969624</v>
      </c>
      <c r="P16" s="34">
        <f t="shared" si="5"/>
        <v>0.69170857116454887</v>
      </c>
      <c r="Q16" s="33"/>
      <c r="R16" s="33">
        <f>VLOOKUP(B16,'HOJA TRABAJO'!$A$2:$M$16,11,0)</f>
        <v>53969624</v>
      </c>
      <c r="S16" s="35">
        <f t="shared" si="6"/>
        <v>0.69170857116454887</v>
      </c>
      <c r="T16" s="33">
        <f>VLOOKUP(B16,'HOJA TRABAJO'!$A$2:$M$16,13,0)</f>
        <v>53969624</v>
      </c>
      <c r="U16" s="36">
        <f t="shared" si="7"/>
        <v>0.69170857116454887</v>
      </c>
      <c r="V16" s="24"/>
      <c r="W16" s="28"/>
    </row>
    <row r="17" spans="1:23" s="29" customFormat="1" ht="15.75" thickBot="1" x14ac:dyDescent="0.3">
      <c r="A17" s="26"/>
      <c r="B17" s="111" t="s">
        <v>54</v>
      </c>
      <c r="C17" s="31">
        <v>10</v>
      </c>
      <c r="D17" s="31" t="s">
        <v>14</v>
      </c>
      <c r="E17" s="112" t="s">
        <v>55</v>
      </c>
      <c r="F17" s="33">
        <f>VLOOKUP(B17,'HOJA TRABAJO'!$A$2:$M$16,3,0)</f>
        <v>1055000000</v>
      </c>
      <c r="G17" s="33">
        <f>VLOOKUP(B17,'HOJA TRABAJO'!$A$2:$M$16,4,0)</f>
        <v>1200000000</v>
      </c>
      <c r="H17" s="33">
        <f>VLOOKUP(B17,'HOJA TRABAJO'!$A$2:$M$16,5,0)</f>
        <v>161462607</v>
      </c>
      <c r="I17" s="33">
        <f>VLOOKUP(B17,'HOJA TRABAJO'!$A$2:$M$16,6,0)</f>
        <v>2093537393</v>
      </c>
      <c r="J17" s="33">
        <f>VLOOKUP(B17,'HOJA TRABAJO'!$A$2:$M$16,7,0)</f>
        <v>0</v>
      </c>
      <c r="K17" s="33">
        <f t="shared" si="8"/>
        <v>2093537393</v>
      </c>
      <c r="L17" s="33">
        <f>VLOOKUP(B17,'HOJA TRABAJO'!$A$2:$M$16,8,0)</f>
        <v>2093537392.75</v>
      </c>
      <c r="M17" s="33">
        <f>VLOOKUP(B17,'HOJA TRABAJO'!$A$2:$M$16,9,0)</f>
        <v>0.25</v>
      </c>
      <c r="N17" s="97">
        <f t="shared" si="12"/>
        <v>1.1941511091987454E-10</v>
      </c>
      <c r="O17" s="33">
        <f>VLOOKUP(B17,'HOJA TRABAJO'!$A$2:$M$16,10,0)</f>
        <v>2093537392.75</v>
      </c>
      <c r="P17" s="37">
        <f t="shared" si="5"/>
        <v>0.99999999988058486</v>
      </c>
      <c r="Q17" s="33"/>
      <c r="R17" s="33">
        <f>VLOOKUP(B17,'HOJA TRABAJO'!$A$2:$M$16,11,0)</f>
        <v>2093537392.75</v>
      </c>
      <c r="S17" s="35">
        <f t="shared" si="6"/>
        <v>0.99999999988058486</v>
      </c>
      <c r="T17" s="33">
        <f>VLOOKUP(B17,'HOJA TRABAJO'!$A$2:$M$16,13,0)</f>
        <v>2093537392.75</v>
      </c>
      <c r="U17" s="36">
        <f t="shared" si="7"/>
        <v>0.99999999988058486</v>
      </c>
      <c r="V17" s="24"/>
      <c r="W17" s="28"/>
    </row>
    <row r="18" spans="1:23" s="29" customFormat="1" ht="16.5" customHeight="1" thickTop="1" thickBot="1" x14ac:dyDescent="0.3">
      <c r="A18" s="26"/>
      <c r="B18" s="149" t="s">
        <v>24</v>
      </c>
      <c r="C18" s="150"/>
      <c r="D18" s="150"/>
      <c r="E18" s="150"/>
      <c r="F18" s="38">
        <f>F19+F20+F21</f>
        <v>332000000</v>
      </c>
      <c r="G18" s="38">
        <f t="shared" ref="G18:T18" si="13">G19+G20+G21</f>
        <v>0</v>
      </c>
      <c r="H18" s="38">
        <f t="shared" si="13"/>
        <v>66759000</v>
      </c>
      <c r="I18" s="38">
        <f t="shared" si="13"/>
        <v>265241000</v>
      </c>
      <c r="J18" s="38">
        <f t="shared" si="13"/>
        <v>0</v>
      </c>
      <c r="K18" s="38">
        <f t="shared" si="13"/>
        <v>265241000</v>
      </c>
      <c r="L18" s="38">
        <f t="shared" si="13"/>
        <v>258643491</v>
      </c>
      <c r="M18" s="38">
        <f t="shared" si="13"/>
        <v>6597509</v>
      </c>
      <c r="N18" s="96">
        <f>M18/K18</f>
        <v>2.48736394448822E-2</v>
      </c>
      <c r="O18" s="38">
        <f t="shared" si="13"/>
        <v>257998205.05000001</v>
      </c>
      <c r="P18" s="39">
        <f t="shared" si="5"/>
        <v>0.97269353173151973</v>
      </c>
      <c r="Q18" s="38">
        <f t="shared" si="13"/>
        <v>0</v>
      </c>
      <c r="R18" s="38">
        <f t="shared" si="13"/>
        <v>257998205.05000001</v>
      </c>
      <c r="S18" s="100">
        <f t="shared" si="6"/>
        <v>0.97269353173151973</v>
      </c>
      <c r="T18" s="38">
        <f t="shared" si="13"/>
        <v>257998205.05000001</v>
      </c>
      <c r="U18" s="100">
        <f t="shared" si="7"/>
        <v>0.97269353173151973</v>
      </c>
      <c r="V18" s="24"/>
      <c r="W18" s="28"/>
    </row>
    <row r="19" spans="1:23" s="29" customFormat="1" ht="17.25" customHeight="1" thickTop="1" x14ac:dyDescent="0.25">
      <c r="A19" s="26"/>
      <c r="B19" s="30" t="s">
        <v>25</v>
      </c>
      <c r="C19" s="31">
        <v>10</v>
      </c>
      <c r="D19" s="31" t="s">
        <v>14</v>
      </c>
      <c r="E19" s="32" t="s">
        <v>26</v>
      </c>
      <c r="F19" s="33">
        <f>VLOOKUP(B19,'HOJA TRABAJO'!$A$2:$M$16,3,0)</f>
        <v>15000000</v>
      </c>
      <c r="G19" s="33">
        <f>VLOOKUP(B19,'HOJA TRABAJO'!$A$2:$M$16,4,0)</f>
        <v>0</v>
      </c>
      <c r="H19" s="33">
        <f>VLOOKUP(B19,'HOJA TRABAJO'!$A$2:$M$16,5,0)</f>
        <v>13900000</v>
      </c>
      <c r="I19" s="33">
        <f>VLOOKUP(B19,'HOJA TRABAJO'!$A$2:$M$16,6,0)</f>
        <v>1100000</v>
      </c>
      <c r="J19" s="33">
        <f>VLOOKUP(B19,'HOJA TRABAJO'!$A$2:$M$16,7,0)</f>
        <v>0</v>
      </c>
      <c r="K19" s="33">
        <f t="shared" si="8"/>
        <v>1100000</v>
      </c>
      <c r="L19" s="33">
        <f>VLOOKUP(B19,'HOJA TRABAJO'!$A$2:$M$16,8,0)</f>
        <v>1100000</v>
      </c>
      <c r="M19" s="33">
        <f>VLOOKUP(B19,'HOJA TRABAJO'!$A$2:$M$16,9,0)</f>
        <v>0</v>
      </c>
      <c r="N19" s="97">
        <f t="shared" ref="N19:N21" si="14">M19/K19</f>
        <v>0</v>
      </c>
      <c r="O19" s="33">
        <f>VLOOKUP(B19,'HOJA TRABAJO'!$A$2:$M$16,10,0)</f>
        <v>570000</v>
      </c>
      <c r="P19" s="34">
        <f t="shared" si="5"/>
        <v>0.51818181818181819</v>
      </c>
      <c r="Q19" s="33"/>
      <c r="R19" s="33">
        <f>VLOOKUP(B19,'HOJA TRABAJO'!$A$2:$M$16,11,0)</f>
        <v>570000</v>
      </c>
      <c r="S19" s="35">
        <f t="shared" si="6"/>
        <v>0.51818181818181819</v>
      </c>
      <c r="T19" s="33">
        <f>VLOOKUP(B19,'HOJA TRABAJO'!$A$2:$M$16,13,0)</f>
        <v>570000</v>
      </c>
      <c r="U19" s="36">
        <f t="shared" si="7"/>
        <v>0.51818181818181819</v>
      </c>
      <c r="V19" s="24"/>
      <c r="W19" s="28"/>
    </row>
    <row r="20" spans="1:23" s="29" customFormat="1" ht="15" x14ac:dyDescent="0.25">
      <c r="A20" s="26"/>
      <c r="B20" s="30" t="s">
        <v>27</v>
      </c>
      <c r="C20" s="31">
        <v>11</v>
      </c>
      <c r="D20" s="31" t="s">
        <v>28</v>
      </c>
      <c r="E20" s="32" t="s">
        <v>29</v>
      </c>
      <c r="F20" s="33">
        <f>VLOOKUP(B20,'HOJA TRABAJO'!$A$2:$M$16,3,0)</f>
        <v>263000000</v>
      </c>
      <c r="G20" s="33">
        <f>VLOOKUP(B20,'HOJA TRABAJO'!$A$2:$M$16,4,0)</f>
        <v>0</v>
      </c>
      <c r="H20" s="33">
        <f>VLOOKUP(B20,'HOJA TRABAJO'!$A$2:$M$16,5,0)</f>
        <v>0</v>
      </c>
      <c r="I20" s="33">
        <f>VLOOKUP(B20,'HOJA TRABAJO'!$A$2:$M$16,6,0)</f>
        <v>263000000</v>
      </c>
      <c r="J20" s="33">
        <f>VLOOKUP(B20,'HOJA TRABAJO'!$A$2:$M$16,7,0)</f>
        <v>0</v>
      </c>
      <c r="K20" s="33">
        <f t="shared" si="8"/>
        <v>263000000</v>
      </c>
      <c r="L20" s="33">
        <f>VLOOKUP(B20,'HOJA TRABAJO'!$A$2:$M$16,8,0)</f>
        <v>257103491</v>
      </c>
      <c r="M20" s="33">
        <f>VLOOKUP(B20,'HOJA TRABAJO'!$A$2:$M$16,9,0)</f>
        <v>5896509</v>
      </c>
      <c r="N20" s="97">
        <f t="shared" si="14"/>
        <v>2.2420186311787074E-2</v>
      </c>
      <c r="O20" s="33">
        <f>VLOOKUP(B20,'HOJA TRABAJO'!$A$2:$M$16,10,0)</f>
        <v>257103491</v>
      </c>
      <c r="P20" s="34">
        <f t="shared" si="5"/>
        <v>0.9775798136882129</v>
      </c>
      <c r="Q20" s="33"/>
      <c r="R20" s="33">
        <f>VLOOKUP(B20,'HOJA TRABAJO'!$A$2:$M$16,11,0)</f>
        <v>257103491</v>
      </c>
      <c r="S20" s="35">
        <f t="shared" si="6"/>
        <v>0.9775798136882129</v>
      </c>
      <c r="T20" s="33">
        <f>VLOOKUP(B20,'HOJA TRABAJO'!$A$2:$M$16,13,0)</f>
        <v>257103491</v>
      </c>
      <c r="U20" s="36">
        <f t="shared" si="7"/>
        <v>0.9775798136882129</v>
      </c>
      <c r="V20" s="24"/>
      <c r="W20" s="28"/>
    </row>
    <row r="21" spans="1:23" s="29" customFormat="1" ht="15.75" thickBot="1" x14ac:dyDescent="0.3">
      <c r="A21" s="26"/>
      <c r="B21" s="40" t="s">
        <v>30</v>
      </c>
      <c r="C21" s="41">
        <v>10</v>
      </c>
      <c r="D21" s="41" t="s">
        <v>14</v>
      </c>
      <c r="E21" s="42" t="s">
        <v>31</v>
      </c>
      <c r="F21" s="43">
        <f>VLOOKUP(B21,'HOJA TRABAJO'!$A$2:$M$16,3,0)</f>
        <v>54000000</v>
      </c>
      <c r="G21" s="43">
        <f>VLOOKUP(B21,'HOJA TRABAJO'!$A$2:$M$16,4,0)</f>
        <v>0</v>
      </c>
      <c r="H21" s="43">
        <f>VLOOKUP(B21,'HOJA TRABAJO'!$A$2:$M$16,5,0)</f>
        <v>52859000</v>
      </c>
      <c r="I21" s="43">
        <f>VLOOKUP(B21,'HOJA TRABAJO'!$A$2:$M$16,6,0)</f>
        <v>1141000</v>
      </c>
      <c r="J21" s="43">
        <f>VLOOKUP(B21,'HOJA TRABAJO'!$A$2:$M$16,7,0)</f>
        <v>0</v>
      </c>
      <c r="K21" s="43">
        <f t="shared" si="8"/>
        <v>1141000</v>
      </c>
      <c r="L21" s="43">
        <f>VLOOKUP(B21,'HOJA TRABAJO'!$A$2:$M$16,8,0)</f>
        <v>440000</v>
      </c>
      <c r="M21" s="43">
        <f>VLOOKUP(B21,'HOJA TRABAJO'!$A$2:$M$16,9,0)</f>
        <v>701000</v>
      </c>
      <c r="N21" s="102">
        <f t="shared" si="14"/>
        <v>0.6143733567046451</v>
      </c>
      <c r="O21" s="43">
        <f>VLOOKUP(B21,'HOJA TRABAJO'!$A$2:$M$16,10,0)</f>
        <v>324714.05</v>
      </c>
      <c r="P21" s="44">
        <f t="shared" si="5"/>
        <v>0.28458724802804558</v>
      </c>
      <c r="Q21" s="43"/>
      <c r="R21" s="43">
        <f>VLOOKUP(B21,'HOJA TRABAJO'!$A$2:$M$16,11,0)</f>
        <v>324714.05</v>
      </c>
      <c r="S21" s="45">
        <f t="shared" si="6"/>
        <v>0.28458724802804558</v>
      </c>
      <c r="T21" s="43">
        <f>VLOOKUP(B21,'HOJA TRABAJO'!$A$2:$M$16,13,0)</f>
        <v>324714.05</v>
      </c>
      <c r="U21" s="46">
        <f t="shared" si="7"/>
        <v>0.28458724802804558</v>
      </c>
      <c r="V21" s="24"/>
      <c r="W21" s="28"/>
    </row>
    <row r="22" spans="1:23" s="29" customFormat="1" ht="12" customHeight="1" x14ac:dyDescent="0.2">
      <c r="A22" s="47"/>
      <c r="B22" s="48"/>
      <c r="C22" s="49"/>
      <c r="D22" s="49"/>
      <c r="E22" s="50"/>
      <c r="F22" s="51"/>
      <c r="G22" s="52"/>
      <c r="H22" s="52"/>
      <c r="I22" s="51"/>
      <c r="J22" s="51"/>
      <c r="K22" s="51"/>
      <c r="L22" s="51"/>
      <c r="M22" s="53"/>
      <c r="N22" s="54"/>
      <c r="O22" s="51"/>
      <c r="P22" s="54"/>
      <c r="Q22" s="51"/>
      <c r="R22" s="51"/>
      <c r="S22" s="54"/>
      <c r="T22" s="51"/>
      <c r="U22" s="55"/>
      <c r="V22" s="24"/>
    </row>
    <row r="23" spans="1:23" s="29" customFormat="1" ht="24.75" customHeight="1" x14ac:dyDescent="0.2">
      <c r="A23" s="47"/>
      <c r="B23" s="56"/>
      <c r="C23" s="57"/>
      <c r="D23" s="57"/>
      <c r="E23" s="58" t="s">
        <v>32</v>
      </c>
      <c r="F23" s="59">
        <f>F9+F13+F15+F18</f>
        <v>70803000000</v>
      </c>
      <c r="G23" s="59">
        <f t="shared" ref="G23:O23" si="15">G9+G13+G15+G18</f>
        <v>4468000000</v>
      </c>
      <c r="H23" s="59">
        <f>H9+H13+H15+H18</f>
        <v>8911579682</v>
      </c>
      <c r="I23" s="59">
        <f t="shared" si="15"/>
        <v>66359420318</v>
      </c>
      <c r="J23" s="59">
        <f t="shared" si="15"/>
        <v>0</v>
      </c>
      <c r="K23" s="59">
        <f t="shared" si="15"/>
        <v>66359420318</v>
      </c>
      <c r="L23" s="59">
        <f t="shared" si="15"/>
        <v>66335588118</v>
      </c>
      <c r="M23" s="59">
        <f t="shared" si="15"/>
        <v>23832200</v>
      </c>
      <c r="N23" s="60">
        <f>M23/K23</f>
        <v>3.5913815831714721E-4</v>
      </c>
      <c r="O23" s="59">
        <f t="shared" si="15"/>
        <v>66084090001.610001</v>
      </c>
      <c r="P23" s="60">
        <f>O23/K23</f>
        <v>0.9958509234247287</v>
      </c>
      <c r="Q23" s="59">
        <v>23387462642.09</v>
      </c>
      <c r="R23" s="59">
        <f t="shared" ref="R23" si="16">R9+R13+R15+R18</f>
        <v>65849747555.639999</v>
      </c>
      <c r="S23" s="61">
        <f>R23/K23</f>
        <v>0.99231951153404285</v>
      </c>
      <c r="T23" s="59">
        <f t="shared" ref="T23" si="17">T9+T13+T15+T18</f>
        <v>65849747555.639999</v>
      </c>
      <c r="U23" s="61">
        <f>T23/K23</f>
        <v>0.99231951153404285</v>
      </c>
      <c r="V23" s="24"/>
    </row>
    <row r="24" spans="1:23" s="29" customFormat="1" ht="11.25" customHeight="1" x14ac:dyDescent="0.2">
      <c r="A24" s="47"/>
      <c r="B24" s="48"/>
      <c r="C24" s="49"/>
      <c r="D24" s="49"/>
      <c r="E24" s="50"/>
      <c r="F24" s="51"/>
      <c r="G24" s="52"/>
      <c r="H24" s="52"/>
      <c r="I24" s="51"/>
      <c r="J24" s="51"/>
      <c r="K24" s="51"/>
      <c r="L24" s="51"/>
      <c r="M24" s="53"/>
      <c r="N24" s="54"/>
      <c r="O24" s="51"/>
      <c r="P24" s="54"/>
      <c r="Q24" s="51"/>
      <c r="R24" s="51"/>
      <c r="S24" s="54"/>
      <c r="T24" s="51"/>
      <c r="U24" s="55"/>
      <c r="V24" s="24"/>
    </row>
    <row r="25" spans="1:23" s="64" customFormat="1" ht="75" x14ac:dyDescent="0.2">
      <c r="A25" s="62"/>
      <c r="B25" s="105" t="s">
        <v>35</v>
      </c>
      <c r="C25" s="106">
        <v>10</v>
      </c>
      <c r="D25" s="106" t="s">
        <v>14</v>
      </c>
      <c r="E25" s="105" t="s">
        <v>74</v>
      </c>
      <c r="F25" s="107">
        <f>VLOOKUP(B25,'HOJA TRABAJO'!$A$2:$M$16,3,0)</f>
        <v>1500000000</v>
      </c>
      <c r="G25" s="107">
        <f>VLOOKUP(B25,'HOJA TRABAJO'!$A$2:$M$16,4,0)</f>
        <v>0</v>
      </c>
      <c r="H25" s="107">
        <f>VLOOKUP(B25,'HOJA TRABAJO'!$A$2:$M$16,5,0)</f>
        <v>0</v>
      </c>
      <c r="I25" s="107">
        <f>VLOOKUP(B25,'HOJA TRABAJO'!$A$2:$M$16,6,0)</f>
        <v>1500000000</v>
      </c>
      <c r="J25" s="107">
        <f>VLOOKUP(B25,'HOJA TRABAJO'!$A$2:$M$16,7,0)</f>
        <v>0</v>
      </c>
      <c r="K25" s="107">
        <f t="shared" ref="K25:K29" si="18">I25-J25</f>
        <v>1500000000</v>
      </c>
      <c r="L25" s="107">
        <f>VLOOKUP(B25,'HOJA TRABAJO'!$A$2:$M$16,8,0)</f>
        <v>1491487573</v>
      </c>
      <c r="M25" s="107">
        <f>VLOOKUP(B25,'HOJA TRABAJO'!$A$2:$M$16,9,0)</f>
        <v>8512427</v>
      </c>
      <c r="N25" s="108">
        <f t="shared" ref="N25:N33" si="19">M25/K25</f>
        <v>5.6749513333333333E-3</v>
      </c>
      <c r="O25" s="107">
        <f>VLOOKUP(B25,'HOJA TRABAJO'!$A$2:$M$16,10,0)</f>
        <v>1488257335.71</v>
      </c>
      <c r="P25" s="108">
        <f t="shared" ref="P25:P33" si="20">O25/K25</f>
        <v>0.99217155714000005</v>
      </c>
      <c r="Q25" s="109"/>
      <c r="R25" s="107">
        <f>VLOOKUP(B25,'HOJA TRABAJO'!$A$2:$M$16,11,0)</f>
        <v>1476244302.71</v>
      </c>
      <c r="S25" s="108">
        <f t="shared" ref="S25:S33" si="21">R25/K25</f>
        <v>0.98416286847333334</v>
      </c>
      <c r="T25" s="107">
        <f>VLOOKUP(B25,'HOJA TRABAJO'!$A$2:$M$16,13,0)</f>
        <v>1476244302.71</v>
      </c>
      <c r="U25" s="108">
        <f t="shared" ref="U25:U33" si="22">T25/K25</f>
        <v>0.98416286847333334</v>
      </c>
      <c r="V25" s="63"/>
    </row>
    <row r="26" spans="1:23" s="64" customFormat="1" ht="90" x14ac:dyDescent="0.2">
      <c r="A26" s="62"/>
      <c r="B26" s="105" t="s">
        <v>78</v>
      </c>
      <c r="C26" s="106">
        <v>10</v>
      </c>
      <c r="D26" s="106" t="s">
        <v>14</v>
      </c>
      <c r="E26" s="105" t="s">
        <v>81</v>
      </c>
      <c r="F26" s="107">
        <f>VLOOKUP(B26,'HOJA TRABAJO'!$A$2:$M$16,3,0)</f>
        <v>0</v>
      </c>
      <c r="G26" s="107">
        <f>VLOOKUP(B26,'HOJA TRABAJO'!$A$2:$M$16,4,0)</f>
        <v>3159897938</v>
      </c>
      <c r="H26" s="107">
        <f>VLOOKUP(B26,'HOJA TRABAJO'!$A$2:$M$16,5,0)</f>
        <v>3159897938</v>
      </c>
      <c r="I26" s="107">
        <f>VLOOKUP(B26,'HOJA TRABAJO'!$A$2:$M$16,6,0)</f>
        <v>0</v>
      </c>
      <c r="J26" s="107">
        <f>VLOOKUP(B26,'HOJA TRABAJO'!$A$2:$M$16,7,0)</f>
        <v>0</v>
      </c>
      <c r="K26" s="107">
        <f t="shared" ref="K26" si="23">I26-J26</f>
        <v>0</v>
      </c>
      <c r="L26" s="107">
        <f>VLOOKUP(B26,'HOJA TRABAJO'!$A$2:$M$16,8,0)</f>
        <v>0</v>
      </c>
      <c r="M26" s="107">
        <f>VLOOKUP(B26,'HOJA TRABAJO'!$A$2:$M$16,9,0)</f>
        <v>0</v>
      </c>
      <c r="N26" s="108" t="e">
        <f t="shared" ref="N26" si="24">M26/K26</f>
        <v>#DIV/0!</v>
      </c>
      <c r="O26" s="107">
        <f>VLOOKUP(B26,'HOJA TRABAJO'!$A$2:$M$16,10,0)</f>
        <v>0</v>
      </c>
      <c r="P26" s="108" t="e">
        <f t="shared" ref="P26" si="25">O26/K26</f>
        <v>#DIV/0!</v>
      </c>
      <c r="Q26" s="109"/>
      <c r="R26" s="107">
        <f>VLOOKUP(B26,'HOJA TRABAJO'!$A$2:$M$16,11,0)</f>
        <v>0</v>
      </c>
      <c r="S26" s="108" t="e">
        <f t="shared" ref="S26" si="26">R26/K26</f>
        <v>#DIV/0!</v>
      </c>
      <c r="T26" s="107">
        <f>VLOOKUP(B26,'HOJA TRABAJO'!$A$2:$M$16,13,0)</f>
        <v>0</v>
      </c>
      <c r="U26" s="108" t="e">
        <f t="shared" ref="U26" si="27">T26/K26</f>
        <v>#DIV/0!</v>
      </c>
      <c r="V26" s="63"/>
    </row>
    <row r="27" spans="1:23" s="64" customFormat="1" ht="90" x14ac:dyDescent="0.2">
      <c r="A27" s="62"/>
      <c r="B27" s="105" t="s">
        <v>36</v>
      </c>
      <c r="C27" s="106">
        <v>10</v>
      </c>
      <c r="D27" s="106" t="s">
        <v>14</v>
      </c>
      <c r="E27" s="105" t="s">
        <v>80</v>
      </c>
      <c r="F27" s="107">
        <f>VLOOKUP(B27,'HOJA TRABAJO'!$A$2:$M$16,3,0)</f>
        <v>57000000000</v>
      </c>
      <c r="G27" s="107">
        <f>VLOOKUP(B27,'HOJA TRABAJO'!$A$2:$M$16,4,0)</f>
        <v>0</v>
      </c>
      <c r="H27" s="107">
        <f>VLOOKUP(B27,'HOJA TRABAJO'!$A$2:$M$16,5,0)</f>
        <v>947951593</v>
      </c>
      <c r="I27" s="107">
        <f>VLOOKUP(B27,'HOJA TRABAJO'!$A$2:$M$16,6,0)</f>
        <v>56052048407</v>
      </c>
      <c r="J27" s="107">
        <f>VLOOKUP(B27,'HOJA TRABAJO'!$A$2:$M$16,7,0)</f>
        <v>0</v>
      </c>
      <c r="K27" s="107">
        <f t="shared" si="18"/>
        <v>56052048407</v>
      </c>
      <c r="L27" s="107">
        <f>VLOOKUP(B27,'HOJA TRABAJO'!$A$2:$M$16,8,0)</f>
        <v>56052048406.57</v>
      </c>
      <c r="M27" s="107">
        <f>VLOOKUP(B27,'HOJA TRABAJO'!$A$2:$M$16,9,0)</f>
        <v>0.43</v>
      </c>
      <c r="N27" s="108">
        <f t="shared" si="19"/>
        <v>7.6714413160732932E-12</v>
      </c>
      <c r="O27" s="107">
        <f>VLOOKUP(B27,'HOJA TRABAJO'!$A$2:$M$16,10,0)</f>
        <v>56002544160.510002</v>
      </c>
      <c r="P27" s="108">
        <f t="shared" si="20"/>
        <v>0.99911681646082684</v>
      </c>
      <c r="Q27" s="109"/>
      <c r="R27" s="107">
        <f>VLOOKUP(B27,'HOJA TRABAJO'!$A$2:$M$16,11,0)</f>
        <v>50103294096.010002</v>
      </c>
      <c r="S27" s="108">
        <f t="shared" si="21"/>
        <v>0.89387088465000519</v>
      </c>
      <c r="T27" s="107">
        <f>VLOOKUP(B27,'HOJA TRABAJO'!$A$2:$M$16,13,0)</f>
        <v>50103294096.010002</v>
      </c>
      <c r="U27" s="108">
        <f t="shared" si="22"/>
        <v>0.89387088465000519</v>
      </c>
      <c r="V27" s="63"/>
    </row>
    <row r="28" spans="1:23" s="64" customFormat="1" ht="90" x14ac:dyDescent="0.2">
      <c r="A28" s="62"/>
      <c r="B28" s="105" t="s">
        <v>73</v>
      </c>
      <c r="C28" s="106">
        <v>10</v>
      </c>
      <c r="D28" s="106" t="s">
        <v>14</v>
      </c>
      <c r="E28" s="105" t="s">
        <v>75</v>
      </c>
      <c r="F28" s="107">
        <f>VLOOKUP(B28,'HOJA TRABAJO'!$A$2:$M$16,3,0)</f>
        <v>5000000000</v>
      </c>
      <c r="G28" s="107">
        <f>VLOOKUP(B28,'HOJA TRABAJO'!$A$2:$M$16,4,0)</f>
        <v>0</v>
      </c>
      <c r="H28" s="107">
        <f>VLOOKUP(B28,'HOJA TRABAJO'!$A$2:$M$16,5,0)</f>
        <v>0</v>
      </c>
      <c r="I28" s="107">
        <f>VLOOKUP(B28,'HOJA TRABAJO'!$A$2:$M$16,6,0)</f>
        <v>5000000000</v>
      </c>
      <c r="J28" s="107">
        <f>VLOOKUP(B28,'HOJA TRABAJO'!$A$2:$M$16,7,0)</f>
        <v>0</v>
      </c>
      <c r="K28" s="107">
        <f t="shared" ref="K28" si="28">I28-J28</f>
        <v>5000000000</v>
      </c>
      <c r="L28" s="107">
        <f>VLOOKUP(B28,'HOJA TRABAJO'!$A$2:$M$16,8,0)</f>
        <v>4859575298</v>
      </c>
      <c r="M28" s="107">
        <f>VLOOKUP(B28,'HOJA TRABAJO'!$A$2:$M$16,9,0)</f>
        <v>140424702</v>
      </c>
      <c r="N28" s="108">
        <f t="shared" ref="N28" si="29">M28/K28</f>
        <v>2.8084940400000001E-2</v>
      </c>
      <c r="O28" s="107">
        <f>VLOOKUP(B28,'HOJA TRABAJO'!$A$2:$M$16,10,0)</f>
        <v>4856400304</v>
      </c>
      <c r="P28" s="108">
        <f t="shared" ref="P28" si="30">O28/K28</f>
        <v>0.97128006079999996</v>
      </c>
      <c r="Q28" s="109"/>
      <c r="R28" s="107">
        <f>VLOOKUP(B28,'HOJA TRABAJO'!$A$2:$M$16,11,0)</f>
        <v>4819359481.7600002</v>
      </c>
      <c r="S28" s="108">
        <f t="shared" ref="S28" si="31">R28/K28</f>
        <v>0.96387189635199999</v>
      </c>
      <c r="T28" s="107">
        <f>VLOOKUP(B28,'HOJA TRABAJO'!$A$2:$M$16,13,0)</f>
        <v>4819359481.7600002</v>
      </c>
      <c r="U28" s="108">
        <f t="shared" ref="U28" si="32">T28/K28</f>
        <v>0.96387189635199999</v>
      </c>
      <c r="V28" s="63"/>
    </row>
    <row r="29" spans="1:23" s="64" customFormat="1" ht="45" x14ac:dyDescent="0.2">
      <c r="A29" s="62"/>
      <c r="B29" s="105" t="s">
        <v>37</v>
      </c>
      <c r="C29" s="106">
        <v>10</v>
      </c>
      <c r="D29" s="106" t="s">
        <v>14</v>
      </c>
      <c r="E29" s="105" t="s">
        <v>76</v>
      </c>
      <c r="F29" s="107">
        <f>VLOOKUP(B29,'HOJA TRABAJO'!$A$2:$M$16,3,0)</f>
        <v>1500000000</v>
      </c>
      <c r="G29" s="107">
        <f>VLOOKUP(B29,'HOJA TRABAJO'!$A$2:$M$16,4,0)</f>
        <v>0</v>
      </c>
      <c r="H29" s="107">
        <f>VLOOKUP(B29,'HOJA TRABAJO'!$A$2:$M$16,5,0)</f>
        <v>0</v>
      </c>
      <c r="I29" s="107">
        <f>VLOOKUP(B29,'HOJA TRABAJO'!$A$2:$M$16,6,0)</f>
        <v>1500000000</v>
      </c>
      <c r="J29" s="107">
        <f>VLOOKUP(B29,'HOJA TRABAJO'!$A$2:$M$16,7,0)</f>
        <v>0</v>
      </c>
      <c r="K29" s="107">
        <f t="shared" si="18"/>
        <v>1500000000</v>
      </c>
      <c r="L29" s="107">
        <f>VLOOKUP(B29,'HOJA TRABAJO'!$A$2:$M$16,8,0)</f>
        <v>1499986520</v>
      </c>
      <c r="M29" s="107">
        <f>VLOOKUP(B29,'HOJA TRABAJO'!$A$2:$M$16,9,0)</f>
        <v>13480</v>
      </c>
      <c r="N29" s="108">
        <f t="shared" si="19"/>
        <v>8.9866666666666665E-6</v>
      </c>
      <c r="O29" s="107">
        <f>VLOOKUP(B29,'HOJA TRABAJO'!$A$2:$M$16,10,0)</f>
        <v>1499986520</v>
      </c>
      <c r="P29" s="108">
        <f t="shared" si="20"/>
        <v>0.99999101333333329</v>
      </c>
      <c r="Q29" s="109"/>
      <c r="R29" s="107">
        <f>VLOOKUP(B29,'HOJA TRABAJO'!$A$2:$M$16,11,0)</f>
        <v>400501320</v>
      </c>
      <c r="S29" s="108">
        <f t="shared" si="21"/>
        <v>0.26700088</v>
      </c>
      <c r="T29" s="107">
        <f>VLOOKUP(B29,'HOJA TRABAJO'!$A$2:$M$16,13,0)</f>
        <v>400501320</v>
      </c>
      <c r="U29" s="108">
        <f t="shared" si="22"/>
        <v>0.26700088</v>
      </c>
      <c r="V29" s="63"/>
    </row>
    <row r="30" spans="1:23" ht="7.5" customHeight="1" x14ac:dyDescent="0.2">
      <c r="A30" s="17"/>
      <c r="B30" s="65"/>
      <c r="C30" s="65"/>
      <c r="D30" s="65"/>
      <c r="E30" s="65"/>
      <c r="F30" s="65"/>
      <c r="G30" s="66"/>
      <c r="H30" s="66"/>
      <c r="I30" s="65"/>
      <c r="J30" s="65"/>
      <c r="K30" s="65"/>
      <c r="L30" s="65"/>
      <c r="M30" s="67"/>
      <c r="N30" s="67"/>
      <c r="O30" s="65"/>
      <c r="P30" s="67"/>
      <c r="Q30" s="65"/>
      <c r="R30" s="65"/>
      <c r="S30" s="67"/>
      <c r="T30" s="68"/>
      <c r="U30" s="69"/>
      <c r="V30" s="24"/>
    </row>
    <row r="31" spans="1:23" ht="22.5" customHeight="1" x14ac:dyDescent="0.2">
      <c r="A31" s="17"/>
      <c r="B31" s="57"/>
      <c r="C31" s="57"/>
      <c r="D31" s="57"/>
      <c r="E31" s="58" t="s">
        <v>33</v>
      </c>
      <c r="F31" s="59">
        <f>SUM(F25:F29)</f>
        <v>65000000000</v>
      </c>
      <c r="G31" s="59">
        <f t="shared" ref="G31:O31" si="33">SUM(G25:G29)</f>
        <v>3159897938</v>
      </c>
      <c r="H31" s="59">
        <f t="shared" si="33"/>
        <v>4107849531</v>
      </c>
      <c r="I31" s="59">
        <f t="shared" si="33"/>
        <v>64052048407</v>
      </c>
      <c r="J31" s="59">
        <f t="shared" si="33"/>
        <v>0</v>
      </c>
      <c r="K31" s="59">
        <f t="shared" si="33"/>
        <v>64052048407</v>
      </c>
      <c r="L31" s="59">
        <f t="shared" si="33"/>
        <v>63903097797.57</v>
      </c>
      <c r="M31" s="59">
        <f t="shared" si="33"/>
        <v>148950609.43000001</v>
      </c>
      <c r="N31" s="103">
        <f t="shared" si="19"/>
        <v>2.3254620755223461E-3</v>
      </c>
      <c r="O31" s="59">
        <f t="shared" si="33"/>
        <v>63847188320.220001</v>
      </c>
      <c r="P31" s="60">
        <f t="shared" si="20"/>
        <v>0.99680166221260758</v>
      </c>
      <c r="Q31" s="59" t="e">
        <f>#REF!+Q25+Q27+Q29</f>
        <v>#REF!</v>
      </c>
      <c r="R31" s="59">
        <f t="shared" ref="R31" si="34">SUM(R25:R29)</f>
        <v>56799399200.480003</v>
      </c>
      <c r="S31" s="60">
        <f t="shared" si="21"/>
        <v>0.88676944161980331</v>
      </c>
      <c r="T31" s="59">
        <f t="shared" ref="T31" si="35">SUM(T25:T29)</f>
        <v>56799399200.480003</v>
      </c>
      <c r="U31" s="60">
        <f t="shared" si="22"/>
        <v>0.88676944161980331</v>
      </c>
      <c r="V31" s="24"/>
    </row>
    <row r="32" spans="1:23" x14ac:dyDescent="0.2">
      <c r="A32" s="17"/>
      <c r="B32" s="65"/>
      <c r="C32" s="65"/>
      <c r="D32" s="65"/>
      <c r="E32" s="65"/>
      <c r="F32" s="65"/>
      <c r="G32" s="66"/>
      <c r="H32" s="66"/>
      <c r="I32" s="65"/>
      <c r="J32" s="65"/>
      <c r="K32" s="65"/>
      <c r="L32" s="65"/>
      <c r="M32" s="67"/>
      <c r="N32" s="67"/>
      <c r="O32" s="65"/>
      <c r="P32" s="67"/>
      <c r="Q32" s="65"/>
      <c r="R32" s="65"/>
      <c r="S32" s="67"/>
      <c r="T32" s="68"/>
      <c r="U32" s="69"/>
      <c r="V32" s="24"/>
    </row>
    <row r="33" spans="1:22" s="6" customFormat="1" ht="18.75" x14ac:dyDescent="0.3">
      <c r="A33" s="12"/>
      <c r="B33" s="57"/>
      <c r="C33" s="57"/>
      <c r="D33" s="57"/>
      <c r="E33" s="70" t="s">
        <v>34</v>
      </c>
      <c r="F33" s="71">
        <f>F23+F31</f>
        <v>135803000000</v>
      </c>
      <c r="G33" s="71">
        <f>G23+G31</f>
        <v>7627897938</v>
      </c>
      <c r="H33" s="71">
        <f>H23+H31</f>
        <v>13019429213</v>
      </c>
      <c r="I33" s="71">
        <f>I23+I31</f>
        <v>130411468725</v>
      </c>
      <c r="J33" s="71">
        <f>J31+J23</f>
        <v>0</v>
      </c>
      <c r="K33" s="71">
        <f>K31+K23</f>
        <v>130411468725</v>
      </c>
      <c r="L33" s="71">
        <f>L31+L23</f>
        <v>130238685915.57001</v>
      </c>
      <c r="M33" s="71">
        <f>M31+M23</f>
        <v>172782809.43000001</v>
      </c>
      <c r="N33" s="104">
        <f t="shared" si="19"/>
        <v>1.3249050188549666E-3</v>
      </c>
      <c r="O33" s="71">
        <f>O31+O23</f>
        <v>129931278321.83</v>
      </c>
      <c r="P33" s="104">
        <f t="shared" si="20"/>
        <v>0.99631788210143868</v>
      </c>
      <c r="Q33" s="71" t="e">
        <f>Q31+Q23</f>
        <v>#REF!</v>
      </c>
      <c r="R33" s="71">
        <f>R31+R23</f>
        <v>122649146756.12</v>
      </c>
      <c r="S33" s="104">
        <f t="shared" si="21"/>
        <v>0.94047822599676034</v>
      </c>
      <c r="T33" s="71">
        <f>T31+T23</f>
        <v>122649146756.12</v>
      </c>
      <c r="U33" s="104">
        <f t="shared" si="22"/>
        <v>0.94047822599676034</v>
      </c>
      <c r="V33" s="24"/>
    </row>
    <row r="34" spans="1:22" ht="13.5" thickBot="1" x14ac:dyDescent="0.25">
      <c r="A34" s="72"/>
      <c r="B34" s="73"/>
      <c r="C34" s="73"/>
      <c r="D34" s="73"/>
      <c r="E34" s="73"/>
      <c r="F34" s="73"/>
      <c r="G34" s="73"/>
      <c r="H34" s="74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5"/>
      <c r="T34" s="76"/>
      <c r="U34" s="77"/>
      <c r="V34" s="78"/>
    </row>
    <row r="35" spans="1:22" x14ac:dyDescent="0.2">
      <c r="B35" s="65"/>
      <c r="C35" s="65"/>
      <c r="D35" s="65"/>
      <c r="E35" s="65"/>
      <c r="F35" s="65"/>
      <c r="G35" s="65"/>
      <c r="H35" s="66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79"/>
      <c r="T35" s="80"/>
      <c r="U35" s="81"/>
      <c r="V35" s="65"/>
    </row>
    <row r="36" spans="1:22" s="133" customFormat="1" ht="20.100000000000001" customHeight="1" x14ac:dyDescent="0.2">
      <c r="B36" s="134"/>
      <c r="C36" s="134"/>
      <c r="D36" s="134"/>
      <c r="E36" s="144" t="s">
        <v>83</v>
      </c>
      <c r="F36" s="144"/>
      <c r="G36" s="144"/>
      <c r="H36" s="144"/>
      <c r="I36" s="134"/>
      <c r="J36" s="134"/>
      <c r="K36" s="134"/>
      <c r="L36" s="134"/>
      <c r="M36" s="134"/>
      <c r="N36" s="134"/>
      <c r="O36" s="135"/>
      <c r="P36" s="134"/>
      <c r="Q36" s="136">
        <v>0</v>
      </c>
      <c r="R36" s="136"/>
      <c r="S36" s="82"/>
      <c r="T36" s="136"/>
      <c r="U36" s="82"/>
      <c r="V36" s="134"/>
    </row>
    <row r="37" spans="1:22" s="133" customFormat="1" ht="20.100000000000001" customHeight="1" x14ac:dyDescent="0.2">
      <c r="E37" s="134"/>
      <c r="F37" s="134"/>
      <c r="G37" s="134"/>
      <c r="H37" s="141"/>
      <c r="Q37" s="138"/>
      <c r="R37" s="138"/>
      <c r="S37" s="84"/>
      <c r="T37" s="139"/>
      <c r="U37" s="84"/>
    </row>
    <row r="38" spans="1:22" s="133" customFormat="1" ht="20.100000000000001" customHeight="1" x14ac:dyDescent="0.2">
      <c r="E38" s="144" t="s">
        <v>84</v>
      </c>
      <c r="F38" s="144"/>
      <c r="G38" s="144"/>
      <c r="H38" s="144"/>
      <c r="S38" s="85"/>
      <c r="T38" s="140"/>
      <c r="U38" s="85"/>
    </row>
    <row r="39" spans="1:22" s="133" customFormat="1" ht="20.100000000000001" customHeight="1" x14ac:dyDescent="0.2">
      <c r="E39" s="134"/>
      <c r="F39" s="134"/>
      <c r="G39" s="134"/>
      <c r="H39" s="141"/>
      <c r="S39" s="85"/>
      <c r="T39" s="140"/>
      <c r="U39" s="85"/>
    </row>
    <row r="40" spans="1:22" s="133" customFormat="1" ht="20.100000000000001" customHeight="1" x14ac:dyDescent="0.2">
      <c r="E40" s="134" t="s">
        <v>85</v>
      </c>
      <c r="F40" s="134"/>
      <c r="G40" s="134"/>
      <c r="H40" s="134"/>
      <c r="S40" s="85"/>
      <c r="T40" s="140"/>
      <c r="U40" s="85"/>
    </row>
    <row r="41" spans="1:22" s="133" customFormat="1" ht="20.100000000000001" customHeight="1" x14ac:dyDescent="0.2">
      <c r="E41" s="142" t="s">
        <v>86</v>
      </c>
      <c r="F41" s="136">
        <v>4443579682</v>
      </c>
      <c r="G41" s="134"/>
      <c r="H41" s="141"/>
      <c r="S41" s="85"/>
      <c r="T41" s="140"/>
      <c r="U41" s="85"/>
    </row>
    <row r="42" spans="1:22" s="133" customFormat="1" ht="20.100000000000001" customHeight="1" x14ac:dyDescent="0.2">
      <c r="E42" s="142" t="s">
        <v>87</v>
      </c>
      <c r="F42" s="136">
        <v>4107849531</v>
      </c>
      <c r="G42" s="134"/>
      <c r="H42" s="141"/>
      <c r="S42" s="85"/>
      <c r="T42" s="140"/>
      <c r="U42" s="85"/>
    </row>
    <row r="43" spans="1:22" s="133" customFormat="1" ht="20.100000000000001" customHeight="1" x14ac:dyDescent="0.2">
      <c r="E43" s="134"/>
      <c r="F43" s="143"/>
      <c r="G43" s="134"/>
      <c r="H43" s="141"/>
      <c r="S43" s="85"/>
      <c r="T43" s="140"/>
      <c r="U43" s="85"/>
    </row>
    <row r="44" spans="1:22" s="133" customFormat="1" ht="20.100000000000001" customHeight="1" x14ac:dyDescent="0.2">
      <c r="H44" s="137"/>
      <c r="S44" s="85"/>
      <c r="T44" s="140"/>
      <c r="U44" s="85"/>
    </row>
    <row r="45" spans="1:22" s="133" customFormat="1" ht="20.100000000000001" customHeight="1" x14ac:dyDescent="0.2">
      <c r="H45" s="137"/>
      <c r="S45" s="85"/>
      <c r="T45" s="140"/>
      <c r="U45" s="85"/>
    </row>
    <row r="46" spans="1:22" s="133" customFormat="1" ht="20.100000000000001" customHeight="1" x14ac:dyDescent="0.2">
      <c r="H46" s="137"/>
      <c r="S46" s="85"/>
      <c r="T46" s="140"/>
      <c r="U46" s="85"/>
    </row>
    <row r="47" spans="1:22" s="133" customFormat="1" ht="20.100000000000001" customHeight="1" x14ac:dyDescent="0.2">
      <c r="H47" s="137"/>
      <c r="S47" s="85"/>
      <c r="T47" s="140"/>
      <c r="U47" s="85"/>
    </row>
  </sheetData>
  <sheetProtection algorithmName="SHA-512" hashValue="D+8eL6SNMNowvePWaIHJK2iYMg5NHO6JXMB4HcR+c5ZzdnqJeKjyrxtfkQH8fVKCMKK60BZVhZacV/cFoFPF2Q==" saltValue="mix0wKaRUKmWpsK+bPlCMA==" spinCount="100000" sheet="1" objects="1" scenarios="1"/>
  <mergeCells count="13">
    <mergeCell ref="A1:V1"/>
    <mergeCell ref="A2:U2"/>
    <mergeCell ref="A3:V3"/>
    <mergeCell ref="B4:E4"/>
    <mergeCell ref="F4:Q4"/>
    <mergeCell ref="S4:T4"/>
    <mergeCell ref="E38:H38"/>
    <mergeCell ref="E36:H36"/>
    <mergeCell ref="B6:E6"/>
    <mergeCell ref="B9:E9"/>
    <mergeCell ref="B13:E13"/>
    <mergeCell ref="B15:E15"/>
    <mergeCell ref="B18:E18"/>
  </mergeCells>
  <printOptions horizontalCentered="1" verticalCentered="1"/>
  <pageMargins left="0.74803149606299213" right="0.74803149606299213" top="0.39370078740157483" bottom="0.98425196850393704" header="0" footer="0"/>
  <pageSetup scale="55" orientation="landscape" r:id="rId1"/>
  <headerFooter alignWithMargins="0"/>
  <ignoredErrors>
    <ignoredError sqref="N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7CD32-CEC7-4B4D-BD11-DC14E6F72FC9}">
  <dimension ref="A1:S19"/>
  <sheetViews>
    <sheetView showGridLines="0" workbookViewId="0">
      <selection activeCell="B26" sqref="B26"/>
    </sheetView>
  </sheetViews>
  <sheetFormatPr baseColWidth="10" defaultColWidth="11.42578125" defaultRowHeight="15" x14ac:dyDescent="0.25"/>
  <cols>
    <col min="1" max="1" width="13" style="89" customWidth="1"/>
    <col min="2" max="2" width="22.5703125" style="89" customWidth="1"/>
    <col min="3" max="3" width="16.85546875" style="89" customWidth="1"/>
    <col min="4" max="5" width="15.140625" style="89" customWidth="1"/>
    <col min="6" max="6" width="17.85546875" style="89" customWidth="1"/>
    <col min="7" max="7" width="15.140625" style="89" customWidth="1"/>
    <col min="8" max="8" width="17.85546875" style="89" customWidth="1"/>
    <col min="9" max="9" width="15.140625" style="89" customWidth="1"/>
    <col min="10" max="10" width="18.85546875" style="89" customWidth="1"/>
    <col min="11" max="11" width="16.85546875" style="89" customWidth="1"/>
    <col min="12" max="12" width="16.7109375" style="89" customWidth="1"/>
    <col min="13" max="13" width="18.140625" style="89" customWidth="1"/>
    <col min="14" max="14" width="0" style="89" hidden="1" customWidth="1"/>
    <col min="15" max="15" width="6.42578125" style="89" customWidth="1"/>
    <col min="16" max="16" width="20.85546875" style="89" customWidth="1"/>
    <col min="17" max="17" width="14.85546875" style="89" customWidth="1"/>
    <col min="18" max="16384" width="11.42578125" style="89"/>
  </cols>
  <sheetData>
    <row r="1" spans="1:19" s="92" customFormat="1" ht="15.75" thickBot="1" x14ac:dyDescent="0.3">
      <c r="A1" s="95">
        <v>1</v>
      </c>
      <c r="B1" s="95">
        <v>2</v>
      </c>
      <c r="C1" s="95">
        <v>3</v>
      </c>
      <c r="D1" s="95">
        <v>4</v>
      </c>
      <c r="E1" s="95">
        <v>5</v>
      </c>
      <c r="F1" s="95">
        <v>6</v>
      </c>
      <c r="G1" s="95">
        <v>7</v>
      </c>
      <c r="H1" s="95">
        <v>8</v>
      </c>
      <c r="I1" s="95">
        <v>9</v>
      </c>
      <c r="J1" s="95">
        <v>10</v>
      </c>
      <c r="K1" s="95">
        <v>11</v>
      </c>
      <c r="L1" s="95">
        <v>12</v>
      </c>
      <c r="M1" s="95">
        <v>13</v>
      </c>
      <c r="P1" s="164" t="s">
        <v>58</v>
      </c>
      <c r="Q1" s="165"/>
      <c r="R1" s="89"/>
      <c r="S1" s="89"/>
    </row>
    <row r="2" spans="1:19" ht="37.15" customHeight="1" thickBot="1" x14ac:dyDescent="0.3">
      <c r="A2" s="94" t="s">
        <v>3</v>
      </c>
      <c r="B2" s="94" t="s">
        <v>39</v>
      </c>
      <c r="C2" s="117" t="s">
        <v>40</v>
      </c>
      <c r="D2" s="117" t="s">
        <v>41</v>
      </c>
      <c r="E2" s="117" t="s">
        <v>42</v>
      </c>
      <c r="F2" s="117" t="s">
        <v>43</v>
      </c>
      <c r="G2" s="117" t="s">
        <v>44</v>
      </c>
      <c r="H2" s="117" t="s">
        <v>45</v>
      </c>
      <c r="I2" s="117" t="s">
        <v>46</v>
      </c>
      <c r="J2" s="117" t="s">
        <v>47</v>
      </c>
      <c r="K2" s="117" t="s">
        <v>48</v>
      </c>
      <c r="L2" s="117" t="s">
        <v>49</v>
      </c>
      <c r="M2" s="117" t="s">
        <v>50</v>
      </c>
      <c r="P2" s="127" t="s">
        <v>59</v>
      </c>
      <c r="Q2" s="128" t="s">
        <v>60</v>
      </c>
    </row>
    <row r="3" spans="1:19" ht="20.100000000000001" customHeight="1" x14ac:dyDescent="0.25">
      <c r="A3" s="110" t="s">
        <v>13</v>
      </c>
      <c r="B3" s="129" t="s">
        <v>15</v>
      </c>
      <c r="C3" s="119">
        <v>39215000000</v>
      </c>
      <c r="D3" s="120">
        <v>0</v>
      </c>
      <c r="E3" s="120">
        <v>5347284088</v>
      </c>
      <c r="F3" s="120">
        <v>33867715912</v>
      </c>
      <c r="G3" s="120">
        <v>0</v>
      </c>
      <c r="H3" s="120">
        <v>33867715912</v>
      </c>
      <c r="I3" s="120">
        <v>0</v>
      </c>
      <c r="J3" s="120">
        <v>33866800618</v>
      </c>
      <c r="K3" s="120">
        <v>33866800618</v>
      </c>
      <c r="L3" s="120">
        <v>33866800618</v>
      </c>
      <c r="M3" s="121">
        <v>33866800618</v>
      </c>
      <c r="P3" s="113" t="s">
        <v>13</v>
      </c>
      <c r="Q3" s="115" t="b">
        <f>P3=A3</f>
        <v>1</v>
      </c>
    </row>
    <row r="4" spans="1:19" ht="20.100000000000001" customHeight="1" x14ac:dyDescent="0.25">
      <c r="A4" s="110" t="s">
        <v>16</v>
      </c>
      <c r="B4" s="129" t="s">
        <v>17</v>
      </c>
      <c r="C4" s="122">
        <v>14260000000</v>
      </c>
      <c r="D4" s="114">
        <v>0</v>
      </c>
      <c r="E4" s="114">
        <v>1578093430</v>
      </c>
      <c r="F4" s="114">
        <v>12681906570</v>
      </c>
      <c r="G4" s="114">
        <v>0</v>
      </c>
      <c r="H4" s="114">
        <v>12681906570</v>
      </c>
      <c r="I4" s="114">
        <v>0</v>
      </c>
      <c r="J4" s="114">
        <v>12681906570</v>
      </c>
      <c r="K4" s="114">
        <v>12681906570</v>
      </c>
      <c r="L4" s="114">
        <v>12681906570</v>
      </c>
      <c r="M4" s="123">
        <v>12681906570</v>
      </c>
      <c r="P4" s="113" t="s">
        <v>16</v>
      </c>
      <c r="Q4" s="115" t="b">
        <f t="shared" ref="Q4:Q16" si="0">P4=A4</f>
        <v>1</v>
      </c>
    </row>
    <row r="5" spans="1:19" ht="20.100000000000001" customHeight="1" x14ac:dyDescent="0.25">
      <c r="A5" s="110" t="s">
        <v>18</v>
      </c>
      <c r="B5" s="129" t="s">
        <v>19</v>
      </c>
      <c r="C5" s="122">
        <v>2392000000</v>
      </c>
      <c r="D5" s="114">
        <v>3268000000</v>
      </c>
      <c r="E5" s="114">
        <v>593663707</v>
      </c>
      <c r="F5" s="114">
        <v>5066336293</v>
      </c>
      <c r="G5" s="114">
        <v>0</v>
      </c>
      <c r="H5" s="114">
        <v>5066336293</v>
      </c>
      <c r="I5" s="114">
        <v>0</v>
      </c>
      <c r="J5" s="114">
        <v>5066336293</v>
      </c>
      <c r="K5" s="114">
        <v>5066336293</v>
      </c>
      <c r="L5" s="114">
        <v>5066336293</v>
      </c>
      <c r="M5" s="123">
        <v>5066336293</v>
      </c>
      <c r="P5" s="113" t="s">
        <v>18</v>
      </c>
      <c r="Q5" s="115" t="b">
        <f t="shared" si="0"/>
        <v>1</v>
      </c>
    </row>
    <row r="6" spans="1:19" ht="20.100000000000001" customHeight="1" x14ac:dyDescent="0.25">
      <c r="A6" s="110" t="s">
        <v>51</v>
      </c>
      <c r="B6" s="129" t="s">
        <v>52</v>
      </c>
      <c r="C6" s="122">
        <v>13299000000</v>
      </c>
      <c r="D6" s="114">
        <v>0</v>
      </c>
      <c r="E6" s="114">
        <v>992340495</v>
      </c>
      <c r="F6" s="114">
        <v>12306659505</v>
      </c>
      <c r="G6" s="114">
        <v>0</v>
      </c>
      <c r="H6" s="114">
        <v>12289424814.25</v>
      </c>
      <c r="I6" s="114">
        <v>17234690.75</v>
      </c>
      <c r="J6" s="114">
        <v>12063541298.809999</v>
      </c>
      <c r="K6" s="114">
        <v>11829198852.84</v>
      </c>
      <c r="L6" s="114">
        <v>11829198852.84</v>
      </c>
      <c r="M6" s="123">
        <v>11829198852.84</v>
      </c>
      <c r="P6" s="113" t="s">
        <v>51</v>
      </c>
      <c r="Q6" s="115" t="b">
        <f t="shared" si="0"/>
        <v>1</v>
      </c>
    </row>
    <row r="7" spans="1:19" ht="20.100000000000001" customHeight="1" x14ac:dyDescent="0.25">
      <c r="A7" s="110" t="s">
        <v>22</v>
      </c>
      <c r="B7" s="129" t="s">
        <v>53</v>
      </c>
      <c r="C7" s="122">
        <v>250000000</v>
      </c>
      <c r="D7" s="114">
        <v>0</v>
      </c>
      <c r="E7" s="114">
        <v>171976355</v>
      </c>
      <c r="F7" s="114">
        <v>78023645</v>
      </c>
      <c r="G7" s="114">
        <v>0</v>
      </c>
      <c r="H7" s="114">
        <v>78023645</v>
      </c>
      <c r="I7" s="114">
        <v>0</v>
      </c>
      <c r="J7" s="114">
        <v>53969624</v>
      </c>
      <c r="K7" s="114">
        <v>53969624</v>
      </c>
      <c r="L7" s="114">
        <v>53969624</v>
      </c>
      <c r="M7" s="123">
        <v>53969624</v>
      </c>
      <c r="P7" s="113" t="s">
        <v>22</v>
      </c>
      <c r="Q7" s="115" t="b">
        <f t="shared" si="0"/>
        <v>1</v>
      </c>
    </row>
    <row r="8" spans="1:19" ht="20.100000000000001" customHeight="1" x14ac:dyDescent="0.25">
      <c r="A8" s="110" t="s">
        <v>54</v>
      </c>
      <c r="B8" s="129" t="s">
        <v>55</v>
      </c>
      <c r="C8" s="122">
        <v>1055000000</v>
      </c>
      <c r="D8" s="114">
        <v>1200000000</v>
      </c>
      <c r="E8" s="114">
        <v>161462607</v>
      </c>
      <c r="F8" s="114">
        <v>2093537393</v>
      </c>
      <c r="G8" s="114">
        <v>0</v>
      </c>
      <c r="H8" s="114">
        <v>2093537392.75</v>
      </c>
      <c r="I8" s="114">
        <v>0.25</v>
      </c>
      <c r="J8" s="114">
        <v>2093537392.75</v>
      </c>
      <c r="K8" s="114">
        <v>2093537392.75</v>
      </c>
      <c r="L8" s="114">
        <v>2093537392.75</v>
      </c>
      <c r="M8" s="123">
        <v>2093537392.75</v>
      </c>
      <c r="P8" s="113" t="s">
        <v>54</v>
      </c>
      <c r="Q8" s="115" t="b">
        <f t="shared" si="0"/>
        <v>1</v>
      </c>
    </row>
    <row r="9" spans="1:19" ht="20.100000000000001" customHeight="1" x14ac:dyDescent="0.25">
      <c r="A9" s="110" t="s">
        <v>25</v>
      </c>
      <c r="B9" s="129" t="s">
        <v>26</v>
      </c>
      <c r="C9" s="122">
        <v>15000000</v>
      </c>
      <c r="D9" s="114">
        <v>0</v>
      </c>
      <c r="E9" s="114">
        <v>13900000</v>
      </c>
      <c r="F9" s="114">
        <v>1100000</v>
      </c>
      <c r="G9" s="114">
        <v>0</v>
      </c>
      <c r="H9" s="114">
        <v>1100000</v>
      </c>
      <c r="I9" s="114">
        <v>0</v>
      </c>
      <c r="J9" s="114">
        <v>570000</v>
      </c>
      <c r="K9" s="114">
        <v>570000</v>
      </c>
      <c r="L9" s="114">
        <v>570000</v>
      </c>
      <c r="M9" s="123">
        <v>570000</v>
      </c>
      <c r="P9" s="113" t="s">
        <v>25</v>
      </c>
      <c r="Q9" s="115" t="b">
        <f t="shared" si="0"/>
        <v>1</v>
      </c>
    </row>
    <row r="10" spans="1:19" ht="20.100000000000001" customHeight="1" x14ac:dyDescent="0.25">
      <c r="A10" s="110" t="s">
        <v>27</v>
      </c>
      <c r="B10" s="129" t="s">
        <v>29</v>
      </c>
      <c r="C10" s="122">
        <v>263000000</v>
      </c>
      <c r="D10" s="114">
        <v>0</v>
      </c>
      <c r="E10" s="114">
        <v>0</v>
      </c>
      <c r="F10" s="114">
        <v>263000000</v>
      </c>
      <c r="G10" s="114">
        <v>0</v>
      </c>
      <c r="H10" s="114">
        <v>257103491</v>
      </c>
      <c r="I10" s="114">
        <v>5896509</v>
      </c>
      <c r="J10" s="114">
        <v>257103491</v>
      </c>
      <c r="K10" s="114">
        <v>257103491</v>
      </c>
      <c r="L10" s="114">
        <v>257103491</v>
      </c>
      <c r="M10" s="123">
        <v>257103491</v>
      </c>
      <c r="P10" s="113" t="s">
        <v>27</v>
      </c>
      <c r="Q10" s="115" t="b">
        <f t="shared" si="0"/>
        <v>1</v>
      </c>
    </row>
    <row r="11" spans="1:19" ht="20.100000000000001" customHeight="1" x14ac:dyDescent="0.25">
      <c r="A11" s="110" t="s">
        <v>30</v>
      </c>
      <c r="B11" s="129" t="s">
        <v>31</v>
      </c>
      <c r="C11" s="122">
        <v>54000000</v>
      </c>
      <c r="D11" s="114">
        <v>0</v>
      </c>
      <c r="E11" s="114">
        <v>52859000</v>
      </c>
      <c r="F11" s="114">
        <v>1141000</v>
      </c>
      <c r="G11" s="114">
        <v>0</v>
      </c>
      <c r="H11" s="114">
        <v>440000</v>
      </c>
      <c r="I11" s="114">
        <v>701000</v>
      </c>
      <c r="J11" s="114">
        <v>324714.05</v>
      </c>
      <c r="K11" s="114">
        <v>324714.05</v>
      </c>
      <c r="L11" s="114">
        <v>324714.05</v>
      </c>
      <c r="M11" s="123">
        <v>324714.05</v>
      </c>
      <c r="P11" s="113" t="s">
        <v>30</v>
      </c>
      <c r="Q11" s="115" t="b">
        <f t="shared" si="0"/>
        <v>1</v>
      </c>
    </row>
    <row r="12" spans="1:19" ht="20.100000000000001" customHeight="1" x14ac:dyDescent="0.25">
      <c r="A12" s="131" t="s">
        <v>35</v>
      </c>
      <c r="B12" s="129" t="s">
        <v>56</v>
      </c>
      <c r="C12" s="122">
        <v>1500000000</v>
      </c>
      <c r="D12" s="114">
        <v>0</v>
      </c>
      <c r="E12" s="114">
        <v>0</v>
      </c>
      <c r="F12" s="114">
        <v>1500000000</v>
      </c>
      <c r="G12" s="114">
        <v>0</v>
      </c>
      <c r="H12" s="114">
        <v>1491487573</v>
      </c>
      <c r="I12" s="114">
        <v>8512427</v>
      </c>
      <c r="J12" s="114">
        <v>1488257335.71</v>
      </c>
      <c r="K12" s="114">
        <v>1476244302.71</v>
      </c>
      <c r="L12" s="114">
        <v>1476244302.71</v>
      </c>
      <c r="M12" s="123">
        <v>1476244302.71</v>
      </c>
      <c r="P12" s="113" t="s">
        <v>35</v>
      </c>
      <c r="Q12" s="115" t="b">
        <f t="shared" si="0"/>
        <v>1</v>
      </c>
    </row>
    <row r="13" spans="1:19" ht="20.100000000000001" customHeight="1" x14ac:dyDescent="0.25">
      <c r="A13" s="132" t="s">
        <v>78</v>
      </c>
      <c r="B13" s="130" t="s">
        <v>79</v>
      </c>
      <c r="C13" s="122">
        <v>0</v>
      </c>
      <c r="D13" s="114">
        <v>3159897938</v>
      </c>
      <c r="E13" s="114">
        <v>3159897938</v>
      </c>
      <c r="F13" s="114">
        <v>0</v>
      </c>
      <c r="G13" s="114">
        <v>0</v>
      </c>
      <c r="H13" s="114">
        <v>0</v>
      </c>
      <c r="I13" s="114">
        <v>0</v>
      </c>
      <c r="J13" s="114">
        <v>0</v>
      </c>
      <c r="K13" s="114">
        <v>0</v>
      </c>
      <c r="L13" s="114">
        <v>0</v>
      </c>
      <c r="M13" s="123">
        <v>0</v>
      </c>
      <c r="P13" s="113" t="s">
        <v>78</v>
      </c>
      <c r="Q13" s="115" t="b">
        <f t="shared" si="0"/>
        <v>1</v>
      </c>
    </row>
    <row r="14" spans="1:19" ht="20.100000000000001" customHeight="1" x14ac:dyDescent="0.25">
      <c r="A14" s="131" t="s">
        <v>36</v>
      </c>
      <c r="B14" s="129" t="s">
        <v>56</v>
      </c>
      <c r="C14" s="122">
        <v>57000000000</v>
      </c>
      <c r="D14" s="114">
        <v>0</v>
      </c>
      <c r="E14" s="114">
        <v>947951593</v>
      </c>
      <c r="F14" s="114">
        <v>56052048407</v>
      </c>
      <c r="G14" s="114">
        <v>0</v>
      </c>
      <c r="H14" s="114">
        <v>56052048406.57</v>
      </c>
      <c r="I14" s="114">
        <v>0.43</v>
      </c>
      <c r="J14" s="114">
        <v>56002544160.510002</v>
      </c>
      <c r="K14" s="114">
        <v>50103294096.010002</v>
      </c>
      <c r="L14" s="114">
        <v>50103294096.010002</v>
      </c>
      <c r="M14" s="123">
        <v>50103294096.010002</v>
      </c>
      <c r="P14" s="113" t="s">
        <v>36</v>
      </c>
      <c r="Q14" s="115" t="b">
        <f t="shared" si="0"/>
        <v>1</v>
      </c>
    </row>
    <row r="15" spans="1:19" ht="20.100000000000001" customHeight="1" x14ac:dyDescent="0.25">
      <c r="A15" s="131" t="s">
        <v>73</v>
      </c>
      <c r="B15" s="129" t="s">
        <v>77</v>
      </c>
      <c r="C15" s="122">
        <v>5000000000</v>
      </c>
      <c r="D15" s="114">
        <v>0</v>
      </c>
      <c r="E15" s="114">
        <v>0</v>
      </c>
      <c r="F15" s="114">
        <v>5000000000</v>
      </c>
      <c r="G15" s="114">
        <v>0</v>
      </c>
      <c r="H15" s="114">
        <v>4859575298</v>
      </c>
      <c r="I15" s="114">
        <v>140424702</v>
      </c>
      <c r="J15" s="114">
        <v>4856400304</v>
      </c>
      <c r="K15" s="114">
        <v>4819359481.7600002</v>
      </c>
      <c r="L15" s="114">
        <v>4819359481.7600002</v>
      </c>
      <c r="M15" s="123">
        <v>4819359481.7600002</v>
      </c>
      <c r="P15" s="113" t="s">
        <v>73</v>
      </c>
      <c r="Q15" s="115" t="b">
        <f t="shared" si="0"/>
        <v>1</v>
      </c>
    </row>
    <row r="16" spans="1:19" ht="20.100000000000001" customHeight="1" x14ac:dyDescent="0.25">
      <c r="A16" s="131" t="s">
        <v>37</v>
      </c>
      <c r="B16" s="129" t="s">
        <v>57</v>
      </c>
      <c r="C16" s="122">
        <v>1500000000</v>
      </c>
      <c r="D16" s="114">
        <v>0</v>
      </c>
      <c r="E16" s="114">
        <v>0</v>
      </c>
      <c r="F16" s="114">
        <v>1500000000</v>
      </c>
      <c r="G16" s="114">
        <v>0</v>
      </c>
      <c r="H16" s="114">
        <v>1499986520</v>
      </c>
      <c r="I16" s="114">
        <v>13480</v>
      </c>
      <c r="J16" s="114">
        <v>1499986520</v>
      </c>
      <c r="K16" s="114">
        <v>400501320</v>
      </c>
      <c r="L16" s="114">
        <v>400501320</v>
      </c>
      <c r="M16" s="123">
        <v>400501320</v>
      </c>
      <c r="P16" s="113" t="s">
        <v>37</v>
      </c>
      <c r="Q16" s="115" t="b">
        <f t="shared" si="0"/>
        <v>1</v>
      </c>
    </row>
    <row r="17" spans="1:16" ht="20.100000000000001" customHeight="1" thickBot="1" x14ac:dyDescent="0.3">
      <c r="A17" s="110" t="s">
        <v>38</v>
      </c>
      <c r="B17" s="116" t="s">
        <v>38</v>
      </c>
      <c r="C17" s="124">
        <v>135803000000</v>
      </c>
      <c r="D17" s="125">
        <v>7627897938</v>
      </c>
      <c r="E17" s="125">
        <v>13019429213</v>
      </c>
      <c r="F17" s="125">
        <v>130411468725</v>
      </c>
      <c r="G17" s="125">
        <v>0</v>
      </c>
      <c r="H17" s="125">
        <v>130238685915.57001</v>
      </c>
      <c r="I17" s="125">
        <v>172782809.429993</v>
      </c>
      <c r="J17" s="125">
        <v>129931278321.83</v>
      </c>
      <c r="K17" s="125">
        <v>122649146756.12</v>
      </c>
      <c r="L17" s="125">
        <v>122649146756.12</v>
      </c>
      <c r="M17" s="126">
        <v>122649146756.12</v>
      </c>
      <c r="P17" s="113"/>
    </row>
    <row r="18" spans="1:16" x14ac:dyDescent="0.25">
      <c r="A18" s="91" t="s">
        <v>38</v>
      </c>
      <c r="B18" s="90" t="s">
        <v>38</v>
      </c>
      <c r="C18" s="118" t="s">
        <v>38</v>
      </c>
      <c r="D18" s="118" t="s">
        <v>38</v>
      </c>
      <c r="E18" s="118" t="s">
        <v>38</v>
      </c>
      <c r="F18" s="118" t="s">
        <v>38</v>
      </c>
      <c r="G18" s="118" t="s">
        <v>38</v>
      </c>
      <c r="H18" s="118" t="s">
        <v>38</v>
      </c>
      <c r="I18" s="118" t="s">
        <v>38</v>
      </c>
      <c r="J18" s="118" t="s">
        <v>38</v>
      </c>
      <c r="K18" s="118" t="s">
        <v>38</v>
      </c>
      <c r="L18" s="118" t="s">
        <v>38</v>
      </c>
      <c r="M18" s="118" t="s">
        <v>38</v>
      </c>
    </row>
    <row r="19" spans="1:16" ht="33.950000000000003" customHeight="1" x14ac:dyDescent="0.25"/>
  </sheetData>
  <mergeCells count="1">
    <mergeCell ref="P1:Q1"/>
  </mergeCells>
  <conditionalFormatting sqref="Q3:Q16">
    <cfRule type="cellIs" dxfId="1" priority="1" operator="equal">
      <formula>FALSE</formula>
    </cfRule>
    <cfRule type="cellIs" dxfId="0" priority="2" operator="equal">
      <formula>TRUE</formula>
    </cfRule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PPTAL VIG 2025</vt:lpstr>
      <vt:lpstr>HOJA TRABAJO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2024-09-05T20:27:19Z</dcterms:created>
  <dcterms:modified xsi:type="dcterms:W3CDTF">2026-01-22T15:16:56Z</dcterms:modified>
</cp:coreProperties>
</file>