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arte\git_fin\25\APOYO FINANCIERO\AUSTERIDAD DEL GASTO\2_Seguimientos_trimestrales_ART\4_Ene_Dic\Publicacion_pagina_web\"/>
    </mc:Choice>
  </mc:AlternateContent>
  <xr:revisionPtr revIDLastSave="0" documentId="13_ncr:1_{CB5EBCED-2A30-4F9A-A7A8-B5F31AA80DA6}" xr6:coauthVersionLast="47" xr6:coauthVersionMax="47" xr10:uidLastSave="{00000000-0000-0000-0000-000000000000}"/>
  <bookViews>
    <workbookView xWindow="-120" yWindow="-120" windowWidth="29040" windowHeight="15720" xr2:uid="{88BE9557-2987-45D4-A780-0E8779F80250}"/>
  </bookViews>
  <sheets>
    <sheet name="PAG 2025" sheetId="1" r:id="rId1"/>
  </sheets>
  <externalReferences>
    <externalReference r:id="rId2"/>
  </externalReferences>
  <definedNames>
    <definedName name="_xlnm._FilterDatabase" localSheetId="0" hidden="1">'PAG 2025'!$B$24:$AN$40</definedName>
    <definedName name="_xlnm.Print_Area" localSheetId="0">'PAG 2025'!$B$1:$AO$44</definedName>
    <definedName name="productoe">'[1]No eliminar'!$C$33:$C$57</definedName>
    <definedName name="_xlnm.Print_Titles" localSheetId="0">'PAG 2025'!$22:$24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5" i="1" l="1"/>
  <c r="AM27" i="1" l="1"/>
  <c r="AL27" i="1"/>
  <c r="AI28" i="1"/>
  <c r="AI29" i="1"/>
  <c r="AI31" i="1"/>
  <c r="AI32" i="1"/>
  <c r="AI33" i="1"/>
  <c r="AI34" i="1"/>
  <c r="AI35" i="1"/>
  <c r="AI36" i="1"/>
  <c r="AI37" i="1"/>
  <c r="AM25" i="1"/>
  <c r="AO28" i="1"/>
  <c r="AO29" i="1"/>
  <c r="AO32" i="1"/>
  <c r="AO33" i="1"/>
  <c r="AO35" i="1"/>
  <c r="AO37" i="1"/>
  <c r="AH38" i="1"/>
  <c r="AL32" i="1"/>
  <c r="AL25" i="1"/>
  <c r="AL26" i="1"/>
  <c r="AK38" i="1" l="1"/>
  <c r="AJ38" i="1"/>
  <c r="AD38" i="1"/>
  <c r="AC38" i="1"/>
  <c r="Y38" i="1"/>
  <c r="X38" i="1"/>
  <c r="J38" i="1"/>
  <c r="AM37" i="1"/>
  <c r="AL37" i="1"/>
  <c r="AF37" i="1"/>
  <c r="AE37" i="1"/>
  <c r="AA37" i="1"/>
  <c r="Z37" i="1"/>
  <c r="T37" i="1"/>
  <c r="S37" i="1"/>
  <c r="Q37" i="1"/>
  <c r="P37" i="1"/>
  <c r="M37" i="1"/>
  <c r="L37" i="1"/>
  <c r="AL36" i="1"/>
  <c r="AE36" i="1"/>
  <c r="Z36" i="1"/>
  <c r="T36" i="1"/>
  <c r="N36" i="1"/>
  <c r="S36" i="1" s="1"/>
  <c r="L36" i="1"/>
  <c r="AM35" i="1"/>
  <c r="AL35" i="1"/>
  <c r="AF35" i="1"/>
  <c r="AE35" i="1"/>
  <c r="AA35" i="1"/>
  <c r="Z35" i="1"/>
  <c r="T35" i="1"/>
  <c r="S35" i="1"/>
  <c r="Q35" i="1"/>
  <c r="P35" i="1"/>
  <c r="M35" i="1"/>
  <c r="L35" i="1"/>
  <c r="AM34" i="1"/>
  <c r="AL34" i="1"/>
  <c r="AF34" i="1"/>
  <c r="AE34" i="1"/>
  <c r="Z34" i="1"/>
  <c r="T34" i="1"/>
  <c r="N34" i="1"/>
  <c r="S34" i="1" s="1"/>
  <c r="L34" i="1"/>
  <c r="AM33" i="1"/>
  <c r="AL33" i="1"/>
  <c r="AF33" i="1"/>
  <c r="AE33" i="1"/>
  <c r="AA33" i="1"/>
  <c r="Z33" i="1"/>
  <c r="T33" i="1"/>
  <c r="S33" i="1"/>
  <c r="Q33" i="1"/>
  <c r="P33" i="1"/>
  <c r="M33" i="1"/>
  <c r="L33" i="1"/>
  <c r="AM32" i="1"/>
  <c r="AF32" i="1"/>
  <c r="AE32" i="1"/>
  <c r="AA32" i="1"/>
  <c r="Z32" i="1"/>
  <c r="S32" i="1"/>
  <c r="O32" i="1"/>
  <c r="O38" i="1" s="1"/>
  <c r="AL31" i="1"/>
  <c r="AE31" i="1"/>
  <c r="Z31" i="1"/>
  <c r="T31" i="1"/>
  <c r="N31" i="1"/>
  <c r="P31" i="1" s="1"/>
  <c r="L31" i="1"/>
  <c r="AM30" i="1"/>
  <c r="AL30" i="1"/>
  <c r="AF30" i="1"/>
  <c r="AE30" i="1"/>
  <c r="AA30" i="1"/>
  <c r="Z30" i="1"/>
  <c r="T30" i="1"/>
  <c r="S30" i="1"/>
  <c r="Q30" i="1"/>
  <c r="P30" i="1"/>
  <c r="K30" i="1"/>
  <c r="AM29" i="1"/>
  <c r="AL29" i="1"/>
  <c r="AF29" i="1"/>
  <c r="AE29" i="1"/>
  <c r="AA29" i="1"/>
  <c r="Z29" i="1"/>
  <c r="T29" i="1"/>
  <c r="S29" i="1"/>
  <c r="Q29" i="1"/>
  <c r="P29" i="1"/>
  <c r="M29" i="1"/>
  <c r="L29" i="1"/>
  <c r="AM28" i="1"/>
  <c r="AL28" i="1"/>
  <c r="AF28" i="1"/>
  <c r="AE28" i="1"/>
  <c r="AA28" i="1"/>
  <c r="Z28" i="1"/>
  <c r="T28" i="1"/>
  <c r="S28" i="1"/>
  <c r="Q28" i="1"/>
  <c r="P28" i="1"/>
  <c r="M28" i="1"/>
  <c r="L28" i="1"/>
  <c r="AF27" i="1"/>
  <c r="AE27" i="1"/>
  <c r="AA27" i="1"/>
  <c r="Z27" i="1"/>
  <c r="T27" i="1"/>
  <c r="S27" i="1"/>
  <c r="Q27" i="1"/>
  <c r="P27" i="1"/>
  <c r="K27" i="1"/>
  <c r="AM26" i="1"/>
  <c r="AF26" i="1"/>
  <c r="AE26" i="1"/>
  <c r="AA26" i="1"/>
  <c r="Z26" i="1"/>
  <c r="T26" i="1"/>
  <c r="S26" i="1"/>
  <c r="Q26" i="1"/>
  <c r="P26" i="1"/>
  <c r="K26" i="1"/>
  <c r="AF25" i="1"/>
  <c r="AE25" i="1"/>
  <c r="AA25" i="1"/>
  <c r="Z25" i="1"/>
  <c r="T25" i="1"/>
  <c r="S25" i="1"/>
  <c r="Q25" i="1"/>
  <c r="P25" i="1"/>
  <c r="K25" i="1"/>
  <c r="L26" i="1" l="1"/>
  <c r="AO26" i="1"/>
  <c r="AI26" i="1"/>
  <c r="M27" i="1"/>
  <c r="AO27" i="1"/>
  <c r="AI27" i="1"/>
  <c r="L27" i="1"/>
  <c r="L30" i="1"/>
  <c r="AO30" i="1"/>
  <c r="AI30" i="1"/>
  <c r="AM38" i="1"/>
  <c r="AI25" i="1"/>
  <c r="M30" i="1"/>
  <c r="Q32" i="1"/>
  <c r="AF38" i="1"/>
  <c r="V25" i="1"/>
  <c r="U36" i="1"/>
  <c r="AA38" i="1"/>
  <c r="U28" i="1"/>
  <c r="S31" i="1"/>
  <c r="U31" i="1" s="1"/>
  <c r="V28" i="1"/>
  <c r="M26" i="1"/>
  <c r="Z38" i="1"/>
  <c r="AE38" i="1"/>
  <c r="K38" i="1"/>
  <c r="U35" i="1"/>
  <c r="U34" i="1"/>
  <c r="V30" i="1"/>
  <c r="V33" i="1"/>
  <c r="V26" i="1"/>
  <c r="V35" i="1"/>
  <c r="V29" i="1"/>
  <c r="V37" i="1"/>
  <c r="V27" i="1"/>
  <c r="P34" i="1"/>
  <c r="AL38" i="1"/>
  <c r="Q38" i="1"/>
  <c r="T32" i="1"/>
  <c r="T38" i="1" s="1"/>
  <c r="U33" i="1"/>
  <c r="U37" i="1"/>
  <c r="U26" i="1"/>
  <c r="U27" i="1"/>
  <c r="U25" i="1"/>
  <c r="U30" i="1"/>
  <c r="P36" i="1"/>
  <c r="U29" i="1"/>
  <c r="N38" i="1"/>
  <c r="P38" i="1" s="1"/>
  <c r="P32" i="1"/>
  <c r="M38" i="1" l="1"/>
  <c r="AI38" i="1"/>
  <c r="AO38" i="1"/>
  <c r="S38" i="1"/>
  <c r="L38" i="1"/>
  <c r="U38" i="1"/>
  <c r="V38" i="1"/>
  <c r="V32" i="1"/>
  <c r="U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tc={B1F95914-2324-43D8-B61B-C08685E70958}</author>
    <author>tc={F046D30A-EF1B-48E7-977D-729FC81FAF7A}</author>
    <author>tc={1332E8B3-ABA9-418A-841C-A3C1FFDE1932}</author>
  </authors>
  <commentList>
    <comment ref="N33" authorId="0" shapeId="0" xr:uid="{B1F95914-2324-43D8-B61B-C08685E7095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valor toda que no estaban separados los decimales (.44) 
Antes: $2.169.064.744</t>
      </text>
    </comment>
    <comment ref="N37" authorId="1" shapeId="0" xr:uid="{F046D30A-EF1B-48E7-977D-729FC81FAF7A}">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$7.445.730,58
Valor Total: $101.662.411,42</t>
      </text>
    </comment>
    <comment ref="O37" authorId="2" shapeId="0" xr:uid="{1332E8B3-ABA9-418A-841C-A3C1FFDE19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$6.715.381,56
Valor Total: $87.778.411,42
</t>
      </text>
    </comment>
  </commentList>
</comments>
</file>

<file path=xl/sharedStrings.xml><?xml version="1.0" encoding="utf-8"?>
<sst xmlns="http://schemas.openxmlformats.org/spreadsheetml/2006/main" count="204" uniqueCount="170">
  <si>
    <t>PLAN INTERNO DE AUSTERIDAD 2025</t>
  </si>
  <si>
    <t>GESTIÓN ADMINISTRATIVA</t>
  </si>
  <si>
    <t xml:space="preserve">SECRETARÍA GENERAL </t>
  </si>
  <si>
    <t>NOMBRE DEL DOCUMENTO</t>
  </si>
  <si>
    <t>PLAN INTERNO DE AUSTERIDAD</t>
  </si>
  <si>
    <t>VIGENCIA</t>
  </si>
  <si>
    <t>OBJETIVO</t>
  </si>
  <si>
    <t>MARCO NORMATIVO</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</si>
  <si>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Diectiva Presidencial 13 del 20 de diciembre de 2024.
• Circulares Externas del Ministerio de Hacienda sobre el asunto.
•Circular internas de la ART sobre el asunto.
• Decreto 199 de 2024 - Ministerio de Hacienda y Crédito Público
• Anexo Técnico Austeridad en el Gasto Público - Ministerio de Hacienda y Crédito Público.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</si>
  <si>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</si>
  <si>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</si>
  <si>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</si>
  <si>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</si>
  <si>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</si>
  <si>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por la Secretaría General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</si>
  <si>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</si>
  <si>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</si>
  <si>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</si>
  <si>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</si>
  <si>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REPORTE SEMESTRAL</t>
  </si>
  <si>
    <t>La Secretaría General semestralmente dilligenciará cuestionario de austeridad del gasto enviado por el  Ministerio de Hacienda  y Crédito Público conforme a los lineamientos establecidos por esta entidad y los demás que se requieran.</t>
  </si>
  <si>
    <t>Código</t>
  </si>
  <si>
    <t>XXXXXXX</t>
  </si>
  <si>
    <t>Versión Inicial</t>
  </si>
  <si>
    <t>01</t>
  </si>
  <si>
    <t>FORMULACIÓN DEL PLAN</t>
  </si>
  <si>
    <t xml:space="preserve">META ANUAL </t>
  </si>
  <si>
    <t>EJECUTADO</t>
  </si>
  <si>
    <t>PRESUPUESTO</t>
  </si>
  <si>
    <t>META</t>
  </si>
  <si>
    <t>COMPARATIVO GASTOS PERIODO MONITOREADO</t>
  </si>
  <si>
    <t>AVANCE</t>
  </si>
  <si>
    <t>Item</t>
  </si>
  <si>
    <t>CATEGORIAS DE AUSTERIDAD</t>
  </si>
  <si>
    <t>META (DESCRIPCIÓN CUALITATIVA)</t>
  </si>
  <si>
    <t>META CUANTITATIVA DE AHORRO (%)</t>
  </si>
  <si>
    <t>FECHA INICIO</t>
  </si>
  <si>
    <t>FECHA FINAL</t>
  </si>
  <si>
    <t>RESPONSABLE DE EJECUCIÓN</t>
  </si>
  <si>
    <t>MEDIDAS DE AUSTERIDAD (Actividades a implementar)</t>
  </si>
  <si>
    <t>Ejecución enero  marzo 2024</t>
  </si>
  <si>
    <t>Ejecución Enero a  marzo 2025</t>
  </si>
  <si>
    <t>AHORRO PRIMER TRIMESTRE</t>
  </si>
  <si>
    <t>AVANCE CUALITATIVO</t>
  </si>
  <si>
    <t>Obligado Abril a Junio 2024</t>
  </si>
  <si>
    <t>Obligado Abril a Junio 2025</t>
  </si>
  <si>
    <t>AHORRO SEGUNDO TRIMESTRE</t>
  </si>
  <si>
    <t>Obligado Enero a Junio 2024</t>
  </si>
  <si>
    <t>Obligado  Enero a Junio 2025</t>
  </si>
  <si>
    <t>AHORRO PRIMER SEMESTRE</t>
  </si>
  <si>
    <t>AHORRO TERCER TRIMESTRE</t>
  </si>
  <si>
    <t xml:space="preserve">AHORRO </t>
  </si>
  <si>
    <t>Contratación de personal para la prestación de servicios profesionales y de apoyo a la gestión.</t>
  </si>
  <si>
    <t>Incrementar la contratación por  prestación de servicios profesionales y de apoyo a la gestión, respecto del año anterior en máximo el 20% considerando los aspectos descritos en las medidas de austeridad.</t>
  </si>
  <si>
    <t>Todas las dependencias</t>
  </si>
  <si>
    <t xml:space="preserve">Si bien se han realizado medidas de austeridad, se incrementa en la carga operativa de la entidad: La ejecución de nuevos proyectos, ampliación de cobertura y cumplimiento de metas del PND ha requerido fortalecer los equipos técnicos y administrativos mediante la contratación de personal por prestación de servicios.
</t>
  </si>
  <si>
    <t>Aunque el Plan de Austeridad no contempló una meta específica de ahorro, en el primer trismestre de 2025 se refleja una reducción del 16,56% en el gasto frente al mismo periodo de 2024. Esta disminución se da pese al aumento en la carga operativa por la ejecución de nuevos proyectos y el cumplimiento de metas del PND, lo cual ha requerido fortalecer los equipos técnicos y administrativos. El resultado evidencia un uso más eficiente y controlado de los recursos.</t>
  </si>
  <si>
    <t>Durante el primer semestre de 2025 se logró una disminución del 6,85% en honorarios frente a 2024, a pesar de no contemplarse meta de austeridad para este rubro.
Este resultado refleja un uso más eficiente de los recursos destinados a contratación por prestación de servicios.
Por otra parte frente a la meta, se ha ejecutado un 30% de la proyección de recursos para el año 2025</t>
  </si>
  <si>
    <t>Durante el primer semestre de 2025 se logró una disminución del 6,85% en honorarios frente a 2024, a pesar de no contemplarse meta de austeridad para este rubro en el primer semestre del año. Este resultado refleja un uso  eficiente de los recursos destinados a contratación por prestación de servicios.
Por otra parte frente a la meta, se ha ejecutado un 30% de la proyección de recursos para el año 2025.</t>
  </si>
  <si>
    <t>Se evidencia un incremento frente al gasto de 2024. No obstante, este comportamiento ya había sido previsto, dado que la entidad presentó un aumento significativo en la carga operativa asociada a la ejecución de nuevos proyectos, ampliación de cobertura y cumplimiento de metas del PND. Por tal motivo, y siendo conscientes de estas necesidades institucionales, la meta se fijó en 0%, manteniendo el seguimiento bajo criterios de racionalidad y priorización del gasto.</t>
  </si>
  <si>
    <t>No aplica</t>
  </si>
  <si>
    <t>Horas extras</t>
  </si>
  <si>
    <t>Reducir en un 3% el valor del reconocimiento de horas extras, respecto del año anterior.</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</si>
  <si>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</si>
  <si>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2025 / horas extras vigencia 2024.</t>
  </si>
  <si>
    <t>En el primer trimestre de 2025 se evidencia una reducción del 6,93% en el gasto por horas extras frente al mismo periodo de 2024, pasando de $12.689.958 a $11.810.295. Este resultado refleja un avance en la racionalización y control del reconocimiento de horas extras, ajustándolas a lo estrictamente necesario y priorizando su programación con base en criterios de necesidad real.</t>
  </si>
  <si>
    <t xml:space="preserve">Durante el primer semestre de 2025 se logró una reducción del 5,80% en el gasto por horas extras frente a 2024, evidenciando un control efectivo y un manejo responsable de este recurso, sin afectar el desarrollo de las actividades institucionales. A corte de 30 de junio se lleva un 49% de ejecución de la meta. </t>
  </si>
  <si>
    <t xml:space="preserve">Durante el primer semestre de 2025 se logró una reducción del 5,80% en el gasto por horas extras frente al mismo periodo de 2024, evidenciando un control efectivo y un manejo responsable de este recurso, sin afectar el desarrollo de las actividades institucionales. A corte de 30 de junio se lleva un 49% de ejecución de la meta. </t>
  </si>
  <si>
    <t xml:space="preserve">Durante el tercer bimestre de 2025 se logró una reducción del 0,17% en el gasto por horas extras frente al mismo periodo de 2024, evidenciando un control efectivo y un manejo responsable de este recurso, sin afectar el desarrollo de las actividades institucionales. A corte de 30 de septiembre se lleva un 69% de ejecución de la meta. </t>
  </si>
  <si>
    <t>Vacaciones e indemnizaciones</t>
  </si>
  <si>
    <t>Generar un ahorro del mínimo el 25%  en el pago de indemnización de vacaciones, respecto de lo pagado en 2024.</t>
  </si>
  <si>
    <t>Reducir la acumulación de vacaciones de los servidores de la Entidad. Con ese propósito se deben programar las vacaciones de los funcionarios con el fin de evitar la acumulación de periodos.</t>
  </si>
  <si>
    <t>Durante el primer trimestre de 2025 se presenta una disminución del 44,66% en el gasto asociado a vacaciones frente al mismo periodo de 2024, al pasar de $178.502.237 a $98.782.416. Esta reducción evidencia el avance en la programación oportuna de vacaciones por parte de la Entidad, evitando la acumulación de periodos y promoviendo una gestión más eficiente de este recurso.</t>
  </si>
  <si>
    <t>La variación de 49.11% obedeció a que durante el primer semestre del 2024 se presentaron 30 liquidaciones de funcionarios con vincularión provisional, por el ingreso producto del concurso de la carrera administrativa. Ya para el 2025 solo se han presentado la renuncia de 6 funcionarios de libre nombramiento y remoción 6 de carrera administrativa y 2 provisionales.
Este resultado refleja un cumplimiento que supera la meta planteada para el período.</t>
  </si>
  <si>
    <t>La variación de 49.11% obedeció a que durante el primer semestre del 2024 se presentaron 30 liquidaciones de funcionarios con vinculación provisional, por el ingreso producto del concurso de la carrera administrativa. Ya para el 2025 solo se ha presentado la renuncia de 6 funcionarios de libre nombramiento y remoción, 6 de carrera administrativa y 2 provisionales.
Este resultado refleja un cumplimiento que supera la meta planteada para el período.</t>
  </si>
  <si>
    <t>Frente al 2024 hubo una reducción del 50% de gasto, si biendurante el tercer semestre del 2024 se presentaron 30 liquidaciones de funcionarios con vinculación provisional, por el ingreso producto del concurso de la carrera administrativa, Ya para el 2025 solo se ha presentado la renuncia  funcionarios de libre nombramiento y remoción, 17 de carrera administrativa y 2 provisionales.</t>
  </si>
  <si>
    <t>Durante la vigencia 2025 se logró una reducción del gasto del 32,91% frente a 2024, superando la meta de ahorro establecida del 25,6%, como resultado de la disminución en el número de liquidaciones por indemnización de vacaciones y la programación oportuna de los periodos de descanso.</t>
  </si>
  <si>
    <t>Arrendamiento y mantenimiento de bienes inmuebles, cambio de sede y adquisición de bienes muebles e inmuebles</t>
  </si>
  <si>
    <t>Reducir  el presupuesto asignado a arrendamiento de sedes y mantenimiento de bienes inmuebles, con indexación máxima del IPC</t>
  </si>
  <si>
    <t>GIT Administrativa</t>
  </si>
  <si>
    <t>La reducción en los costos asociados a los procesos de arrendamiento, mantenimiento de bienes muebles e inmuebles, y adquisición de mobiliario, obedece a una estrategia integral de gestión y optimización de recursos, diseñada y ejecutada bajo los principios de planeación, eficiencia y economía que rigen la función administrativa.</t>
  </si>
  <si>
    <t>Para el primer trimestre del 2025, se evidencia disminución del 38,18% en el pago de los cánon de arrendamiento de las sedes bodega Fontibón, Arauca y, arrendamiento y administración de la sede central de la ART en concordancia con la estrategia de gestión de mencionada en el Plan Interno de Austeridad vigencia 2025. Pago del servicio de arrendamiento y administración Sede central, Bodega Fontibón y Sede Arauca</t>
  </si>
  <si>
    <t xml:space="preserve">En el año 2024, el pago de los contratos de arrendamiento de las sedes de Cúcuta, Florencia, Popayán,
Sincelejo, Tolima, Tumaco y las 5 sedes (Quibdó, Buenaventura, Apartadó, Barrancabermeja y Santamarta),
se ejecutó con recursos del FCP. a partir del mes de mayo.
Para el año 2025 se realiza la contratación de la sede central que incluye el piso 41 y la adecuación de la
cafetería en el mezanine, contrato con pagos mensuales anticipados, sin un incremento significativo en el
canon de arrendamiento.
Aun así como se puede evidenciar a corte 30 de junio se ha ejecutado el 44% de la meta </t>
  </si>
  <si>
    <t xml:space="preserve">En el año 2024 con recursos de la ART hasta el mes de abril, se realizó  el pago de los contratos de arrendamiento de las sedes de Cúcuta, Florencia, Popayán, Sincelejo, Tolima, Tumaco, Quibdó, Buenaventura, Apartadó, Barrancabermeja y Santa Marta,. A  partir del mes de mayo los contratos de arrendamiento de las sedes anteriormente mencionadas se ejecutaron con recursos del FCP por tal motivo se ha generado un ahorro significativo.
Se puede evidenciar que a corte 30 de junio se ha ejecutado el 44% de la meta. </t>
  </si>
  <si>
    <t>Durante la vigencia 2025 se evidencia una disminución significativa en los gastos asociados al arrendamiento y mantenimiento de bienes inmuebles, alcanzando y superando la meta establecida del –24%. Esta reducción es resultado de la implementación de medidas de optimización como la renegociación de contratos, la contención de costos operativos y la priorización de intervenciones estrictamente necesarias. Estas acciones han permitido un uso más eficiente de los recursos y una gestión administrativa alineada con los principios de austeridad y racionalización del gasto.</t>
  </si>
  <si>
    <t xml:space="preserve">Suministro de tiquetes </t>
  </si>
  <si>
    <t>Reducir  el valor del suministro de tiquetes aéreos, respecto del año anterior en mínimo el 3%</t>
  </si>
  <si>
    <t>Dar prelación a los encuentros virtuales, evitando el desplazamiento de los servidores públicos de la entidad; en caso de ser necesario  los tiquetes se deben adquirir en tarifa  clase económica ofrecida por las aerolíneas.</t>
  </si>
  <si>
    <t>Se ha ejecutado mas de una tercera parte del presupuesto inicial,  que se gestiono con cupo aprobado con vigencias futuras autorizado por el Ministerio de Hacienda y Credito Publico para garantizar la continuidad del suministro de tiquetes a funcionarios y contratistas de la ART, previendo que estos recursos alcanzaran para los primeros cuatro meses de la vigencia 2025. El Contrato se prorrogo hasta el 30 de abril de 2025.
Se aclara que la ejecucion para este trimestre son los consumos de los meses de enero y febrero desembolsados para este corte trimestral.
El inicio del 2025 trae incrementos en lo relacionado con Tarifa Adminstrativa que tiene los tiquetes, el combustible de las aeronaves, existen situaciones en las que las aereolineas no cuentan con la disponibilidad en las tarifas económicas implicando un aumento en el costo del tiquete y la gran demanda que tienen los tiquetes para esta temporada alta. Teniendo en cuenta las variables ya mencionadas la ejecucion de los dos primeros meses se fue por encima de los recursos planeados.
Ante esta situacion se tramito para finales de febrero otra adicion por $80.000.000 que para el corte del informe no se alcanzo a utilizar y quedaran incluidas en el proximo trimestre.</t>
  </si>
  <si>
    <t xml:space="preserve">Al primer semestre de 2025 se ha dado cumplimiento a la meta propuesta en un 92%, de ejecuciòn del contrato de tiquetes, quedando pendiente dos semanas de facturaciòn pendientes de pago correspondiente a la quinta semana de mayo y primera semana de junio, esto se encuentra sujeto a que el contratista entregue la informacion de los tiquetes abiertos y de reembolso para realziar el cruce de cuentas y cancelar el saldo corresponiente al contratista. </t>
  </si>
  <si>
    <t>El incremento en el gasto por suministro de tiquetes durante el primer trimestre de 2025, en comparación con el mismo periodo de 2024, obedece a que en la vigencia anterior no se contó con contrato activo durante los primeros meses del año, lo cual limitó la ejecución de recursos en ese periodo. En 2025, el contrato estuvo vigente desde enero, permitiendo una ejecución oportuna de las actividades programadas desde el inicio del año por este motivo se debe el incremento entre un año y otro.
En cuanto a la meta propuesta para 2025, se tiene que no se ha excedido el valor pagado.</t>
  </si>
  <si>
    <t xml:space="preserve">Del periodo comprendido entre el 1 enero al 30 de septiembre de 2024 por pagos de tiquete fue de $ 236.450.860,72. Existe una diferencia teniendo en cuenta que en enero 29 inicio el contrato de minima cuantia, los dias que antecedieron cada funcionario o contratista sufragaba los gastos de los tiquetes y se les reintegraban cuando legalizaban la comisión.
Del periodo comprendido entre el 1 enero al 30 de septiembre de 2025 por pagos de tiquete fue de $ 421.387.657,88. Se evidencia un incremento teniendo en cuenta que se realizaron actualizaciones de PATR en los territorios y debido a que el gobierno decreto estado de conmoción interior en la Región de Catatumbo; ambas situaciones ameritaron mayores desplazamientos para servidores y contratistas de la ART. Esto implico que no hubiera una planeación anticipada que permitiera unas tarifas más economicas en el mercado de las aerolineas de viajes.
En el periodo correspondiente al tercer trimestre de 2024 por pagos de tiquete fue de $ 188.961.027, frente al mismo periodo en el 2025 por pagos de tiquete fue de $ 228.465.143,88. </t>
  </si>
  <si>
    <t xml:space="preserve">Reconocimiento de viáticos – Prelación encuentros virtuales
</t>
  </si>
  <si>
    <t>45,6% de ahorro en reconocimiento de viáticos, respecto de la vigencia anterior.</t>
  </si>
  <si>
    <t>Racionalizar el reconocimiento y pago de viáticos a los estrictamente necesarios, que responda a una adecuada planeación y programación de comisiones. 
Realizar seguimiento a los gastos de viáticos.
Indicador: Valor de viáticos  vigencia 2025 / Valor de viáticos vigencia 2024.</t>
  </si>
  <si>
    <t>En el primer trimestre de 2025 se logró una reducción significativa del 71,48% en los gastos por viáticos en comparación con el mismo periodo de 2024, disminuyendo de $437.144.609 a $124.668.629. Esta variación refleja un control riguroso en el reconocimiento de viáticos, priorizando únicamente los estrictamente necesarios y alineados con una adecuada planeación y programación de comisiones.</t>
  </si>
  <si>
    <t>incluyen comisiones pagadas en reserva</t>
  </si>
  <si>
    <t xml:space="preserve">Con corte a 30 de junio, la reducción de este rubro obedece a que en el primer semestre del 2024, la ART realizó la actualización de los PATR, lo cual significó la realización de varias comisiones, mientras que en la presente vigencia, esta actividad se realizará en el segundo semestre del 2025. 
Para el primer semestre se observa un cumplimiento del 25% de la meta. </t>
  </si>
  <si>
    <t>Durante la vigencia 2025 se implementaron medidas efectivas para racionalizar el reconocimiento de viáticos, priorizando el uso de encuentros virtuales y fortaleciendo la planeación de las comisiones. Estas acciones permitieron alcanzar la meta de ahorro establecida (46%) y, a corte del tercer trimestre, incluso superarla con una reducción del 58,57% frente al gasto de 2024. Lo anterior refleja una gestión eficiente y un control riguroso del gasto, garantizando que los desplazamientos autorizados respondan exclusivamente a necesidades misionales y justificadas.</t>
  </si>
  <si>
    <t>Durante la vigencia 2025 se consolidaron medidas de racionalización del reconocimiento y pago de viáticos, priorizando la realización de encuentros virtuales y fortaleciendo la planeación y programación de las comisiones de servicio. Como resultado, se logró una reducción del gasto del 54,34% frente a la vigencia 2024, cumpliendo la meta de ahorro establecida del 45,56%, y garantizando que los desplazamientos autorizados respondieran exclusivamente a necesidades misionales debidamente justificadas.</t>
  </si>
  <si>
    <t xml:space="preserve">Eventos
</t>
  </si>
  <si>
    <t>No se contempla el desarrollo de eventos en la entidad, por tanto no aplica un % de ahorro.</t>
  </si>
  <si>
    <t xml:space="preserve">Vigilancia
</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</si>
  <si>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 sino incremento.</t>
  </si>
  <si>
    <t xml:space="preserve">Prestación de los servicios de vigilancia mediante monitoreo y alarma en las regionales. En la sede central de la ART, se continuará con el servicio de vigilancia presencial en un (1) turno, con un costo ajustado a las tarifas establecidas por la Superintendencia de Vigilancia y Seguridad Privada.
El incremento en el valor del servicio se debe a la suscripción de tres nuevos contratos, al ajuste de tarifas conforme a disposiciones legales y salariales, y a la incorporación de innovación tecnológica mediante la instalación de cámaras de seguridad, con el objetivo de fortalecer el esquema de vigilancia.
</t>
  </si>
  <si>
    <t>Durante el primer trimestre de 2025 se presenta un incremento del 50% en el gasto frente al mismo periodo de 2024, al pasar de $21.507.922 a $32.261.880. Este aumento obedece a la suscripción de tres nuevos contratos, ajustes tarifarios conforme a disposiciones legales y salariales, así como a la incorporación de innovaciones tecnológicas como la instalación de cámaras de seguridad. Adicionalmente, el valor reportado en 2025 incluye una reserva presupuestal de 2024, y se identificó una inconsistencia en la codificación del rubro en el anexo correspondiente.</t>
  </si>
  <si>
    <t>Se realiza nuevo contrato en la vigencia 2025 en el cual se incrementa los medios tecnológicos de monitoreo para las oficinas de (Quibdó, Buenaventura, Apartadó, Barrancabermeja y Santamarta) , así como la variación por ajuste de precios de la vigencia 2023 a 2025</t>
  </si>
  <si>
    <t>Se realiza nuevo contrato en la vigencia 2025 en el cual se incrementan los medios tecnológicos de monitoreo para las oficinas de Quibdó, Buenaventura, Apartadó, Barrancabermeja y Santa Marta , así como la variación por ajuste de precios de la vigencia 2024 a 2025.</t>
  </si>
  <si>
    <t>Se realiza nuevo contrato en la vigencia 2025 en el cual se incrementa los medios tecnológicos de monitoreo para las oficinas de (Quibdó, Buenaventura, Apartadó, Barrancabermeja y Santamarta) , así como la variación por ajuste de precios de la vigencia 2023 a 2025.</t>
  </si>
  <si>
    <t xml:space="preserve">Vehículos oficiales (combustible y mantenimiento preventivo y correctivo de vehículos)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</si>
  <si>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para que estos disminuyan en un 4%.
Gasto de mantenimiento de vehículos 2025 / gasto de mantenimiento de vehículos 2024. 
Galones consumidos 2025 / Galones consumidos /2024.</t>
  </si>
  <si>
    <t>Realizar seguimiento al consumo de galones de combustible y realización de mantenimiento preventivo y correctivo a los vehículos de la ART.</t>
  </si>
  <si>
    <t>Durante el primer trimestre de 2025 se observa una reducción significativa en los gastos asociados al combustible y mantenimiento preventivo y correctivo de los vehículos oficiales, pasando de $21.690.647,44 ejecutados en enero-marzo de 2024 a $8.416.708,00 en el mismo período de 2025. Esto representa una disminución del 61,2%.</t>
  </si>
  <si>
    <t>Teniendo en cuenta la edad del parque automotor de la Agencia de Renovación del Territorio, el costo de
mantenimiento obedece principalmente a mantenimientos correctivos a demanda.
En el primese semestre del año 2025 se realizó la reparación del vehículo Toyoya de placas CDN 378 incrementado en un vehículo adicional operarivo paar el servicio.</t>
  </si>
  <si>
    <t xml:space="preserve">Teniendo en cuenta la edad del parque automotor de la Agencia de Renovación del Territorio, estos vehiculos requieren una serie de intervenciones mecanicas y electricas, por lo tanto, se han venido realizando mantenimientos correctivos a los vehiculos que han permitido fortalecer y mejorar el ciclo de vida del automotor, una vez reparadas no han requerido mayores intervenciones en comparación con el año 2024. 
A corte 30 de junio se ha cumplido con el 36% de la meta. 
</t>
  </si>
  <si>
    <t>El valor ejecutado en mantenimiento durante 2025 refleja una optimización en los costos asociados al mantenimiento preventivo y correctivo del parque automotor. Si bien el mantenimiento preventivo contempla únicamente actividades básicas como el cambio de aceite y filtros, los procesos de mantenimiento correctivo —que dependen de la antigüedad y uso de los vehículos— fueron gestionados bajo criterios de racionalidad del gasto y atención oportuna de necesidades. Las acciones de seguimiento y control permitieron lograr una reducción del 3,8% en el gasto total frente a 2024 y un ahorro acumulado del 13,39% al cierre del tercer trimestre, evidenciando una gestión eficiente y alineada con los lineamientos de austeridad.</t>
  </si>
  <si>
    <t>Publicidad  estatal</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</si>
  <si>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</si>
  <si>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</si>
  <si>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</si>
  <si>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</si>
  <si>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37%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</si>
  <si>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</si>
  <si>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Durante el primer trimestre de 2025 se presenta un incremento significativo en la ejecución presupuestal del rubro de Papelería y Telefonía, pasando de $3.071.900 en enero-marzo de 2024 a $46.943.781 en el mismo período de 2025, lo que representa un aumento del 1428,17%.
Esta variación corresponde principalmente a la concentración de pagos de servicios de telecomunicaciones en los primeros meses del año, así como al cubrimiento de necesidades operativas prioritarias en el primer trimestre de 2025, frente a un menor nivel de ejecución en el mismo período de 2024.</t>
  </si>
  <si>
    <t>A pesar de que respecto del mismo periodo de 2024, el incremento en este item es de más del 1.000%, se va cumpliendo con la meta anual que asciende a $221.927.320, teniendo en cuenta que a 30 de junio se ha ejecutado el 40% de lo planeado para la vigencia.</t>
  </si>
  <si>
    <t>El incremento en el gasto por servicios de conectividad durante el primer trimestre de 2025, frente al mismo periodo de 2024, se explica por varios factores. En 2024, la ejecución fue limitada debido a la ausencia de un Acuerdo Marco vigente, lo cual retrasó la contratación del servicio. En contraste, en 2025 se contó con un contrato activo desde enero, permitiendo la continuidad del servicio y una ejecución plena desde el inicio del año.
Adicionalmente, la Oficina de Tecnologías de la Información ha asumido progresivamente la conectividad de varias sedes que anteriormente estaban incluidas dentro del canon de arrendamiento, lo cual ha generado un aumento en los costos reportados bajo este rubro.</t>
  </si>
  <si>
    <t>Es importante precisar que el valor registrado en el tercer trimestre (119 millones de pesos) no corresponde a gastos de papelería ni telefonía móvil, sino a la ejecución del rubro “Servicios de telefonía y otras telecomunicaciones” (A-02-02-02-008-004-02), el cual incluye compromisos de conectividad institucional y no se relaciona con la meta de austeridad definida para esta categoría. Por ello, la variación positiva del trimestre no afecta el cumplimiento del ahorro reportado respecto al 2024.</t>
  </si>
  <si>
    <t xml:space="preserve">Suscripción a periódicos y revistas, publicaciones y bases de datos
</t>
  </si>
  <si>
    <t>La entidad no cuenta con suscripciones a publicaciones o bases de datos.</t>
  </si>
  <si>
    <t>No realizar suscripción a publicaciones o bases de datos utilizando la información pública</t>
  </si>
  <si>
    <t xml:space="preserve">Sostenibilidad ambiental (serviciios públicos de energía y agua
</t>
  </si>
  <si>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2025 / KW de energía consumidos vigencia 2024.
M3 de agua consumidos vigencia 2025 / M3 de agua consumidos vigencia 2024. No se plantea ahorro en este item, por cuanto se supone incremento de tarifas de los servicios públicos; por tanto el ahorro será que el monto a pagar no crezca.</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</si>
  <si>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2025 / KW de energía consumidos vigencia 2024. M3 de agua consumidos vigencia 2025 / M3 de agua consumidos vigencia 2024.</t>
  </si>
  <si>
    <t>Pago de servicios públicos (agua y Luz) Sede central - Bodega Fontibón, y 13 regionales a excepción de Medellín. Montería y Villavicencio. Se debe hacer seguimiento permanente al consumo de agua y energía, así como la implementación del plan de sostenibilidad ambiental de la ART, con las acciones de concientización y capacitación programadas.</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</si>
  <si>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En la sede Central se cuenta con (sensores en baños) y temporizadores en llaves de agua para el suministro.</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</si>
  <si>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Pesé a estas situaciones se ha cumplido con un ahorro del 0,06% cumplimiento con el 47% de la meta anual. 
En la sede Central se cuenta con (sensores en baños) y temporizadores en llaves de agua para el suministro.</t>
  </si>
  <si>
    <t>Se realiza la sensibilización a las regionales, para el año 2025 de acuerdo a la contratación del arrendamiento de sedes, se incluye el pago de servicios públicos de la regionales de Hasta el mes de abril de 2024, los pagos se realizaban por los siguientes puntos:
o Sede central (Edificio San Martín, pisos 36 al 40), o Bodega (Fontibón), o Ocho (8) regionales: Sincelejo, Arauca, Popayán, Cúcuta, Ibagué, Florencia, Mocoa y Tumaco
A partir de mayo de 2024, se ampliaron las regionales cubiertas, quedando de la siguiente manera:
o Sede central (Edificio San Martín, pisos 36 al 40) A partir de diciembre de 2024 y hasta la fecha presente se aumentó el piso 41.  Bodega (Fontibón),  Trece (13) regionales: Sincelejo, Arauca, Popayán, Cúcuta, Ibagué, Florencia, Mocoa, Tumaco, Chocó, Buenaventura, Barrancabermeja, Apartadó y Santa Marta
Esta ampliación ha generado un incremento en los valores facturados por concepto de servicios públicos.</t>
  </si>
  <si>
    <t xml:space="preserve">Durante el primer trimestre del año, se generó un ahorro total de más del 30% respecto de los gastos ocasionados en el mismo periodo de 2024. </t>
  </si>
  <si>
    <t xml:space="preserve">Respecto de la ejecución de los gastos que conforman el plan de austeridd, a 30 de junio se evidencia una reducción del 19,86% respecto del mismo periodo de 2024. </t>
  </si>
  <si>
    <t xml:space="preserve">Respecto de la ejecución de los gastos que conforman el plan de austeridd, a 30 de junio se evidencia una reducción del 24% respecto del mismo periodo de 2024. </t>
  </si>
  <si>
    <t>CONTROL DEL DOCUMENTO</t>
  </si>
  <si>
    <t>ELABORÓ</t>
  </si>
  <si>
    <t>REVISÓ</t>
  </si>
  <si>
    <t>APROBÓ</t>
  </si>
  <si>
    <t>En el año 2025 se amplió la cobertura de suministro de papelería a 5 sedes regionales (Montería, Villavicencio y Medellín) por cambio de la modalidad de contratación de las mismas, pasando de un contrato llave en mano (arrendamiento y suministro) a un contrato de arrendamiento y suministro de papelería por parte de la ART.</t>
  </si>
  <si>
    <t>Para la ART no se han previsto eventos diferentes a los exigidos por Ley. Bajo este entendido para la ART hay 0 ejecución presupuestal en materia de eventos pero de acuerdo con la clasificación del Ministerio de hacienda ascienden a $512.099.671,06 que corresponden a conceptos de Aseo y cafetería, bienestar social e incentivos</t>
  </si>
  <si>
    <t>EJECUTADO 2025</t>
  </si>
  <si>
    <t>DIFERENCIA</t>
  </si>
  <si>
    <t>Durante la vigencia 2025 se logró una reducción del gasto del 26,87% frente a 2024, superando la meta de ahorro establecida del 24,0%, como resultado de la optimización de los contratos de arrendamiento, la contención de costos de mantenimiento y la priorización de intervenciones estrictamente necesarias, lo que permitió un uso más eficiente de los recursos y una gestión administrativa acorde con los principios de austeridad y racionalización del gasto.</t>
  </si>
  <si>
    <t>Para la vigencia 2024, los pagos asociados a los dos (2) contratos ascendieron a $550.928.930,90, mientras que para la vigencia 2025 los pagos registrados por los mismos contratos fueron de $677.079.770,83. En ambos periodos se presentaron reservas presupuestales por concepto de cuentas por pagar.
El incremento del valor registrado en la vigencia 2025 frente al mismo periodo del año anterior obedece principalmente a los altos costos de los tiquetes aéreos durante las temporadas de alta demanda, así como al mayor número de traslados de personal requeridos para el cumplimiento de la misión institucional, en el marco de la actualización de los Planes de Acción Territorial – PAT. Adicionalmente, diversas comisiones inicialmente previstas como desplazamientos terrestres debieron ejecutarse mediante transporte aéreo por razones de orden público, lo que incrementó el costo del servicio. A ello se suma que los desplazamientos a territorios con conectividad aérea regional implican mayores valores, dado que corresponden a vuelos tipo chárter con baja frecuencia operativa (aproximadamente dos vuelos semanales).
En este contexto, y pese a que las solicitudes de tiquetes se realizaron bajo las tarifas económicas y flex económicas, no fue posible alcanzar la meta de austeridad propuesta para el periodo evaluado.</t>
  </si>
  <si>
    <t>Si bien para el concepto de vigilancia no se estableció una meta de ahorro específica en el marco del Plan de Austeridad, al comparar el gasto ejecutado frente a lo proyectado se evidencia un ahorro por valor de $78.604.821,18, lo cual refleja una gestión eficiente y un control adecuado del gasto durante la vigencia evaluada.</t>
  </si>
  <si>
    <t xml:space="preserve">Los pagos registrados corresponden exclusivamente a la cancelación realizada a la Imprenta Nacional por la publicación de edictos en cumplimiento de un mandato judicial, y no a actividades de publicidad comercial o institucional de la ART. No obstante, dicho concepto se incluye en el seguimiento del Plan de Austeridad, en la medida en que el reporte del Ministerio de Hacienda lo incorpora por corresponder a un rubro y uso presupuestal que coincide con el anexo técnico de austeridad. Cabe señalar que para este rubro no hubo meta de ahorro. </t>
  </si>
  <si>
    <t>Para el concepto de servicios públicos no se estableció una meta de ahorro, dado que las tarifas son definidas por los operadores y reguladas por el Gobierno nacional. No obstante, durante la vigencia evaluada la ART garantizó el pago oportuno de los servicios de energía, acueducto y alcantarillado requeridos para el funcionamiento de la sede principal y las sedes regionales y, como resultado de las acciones de seguimiento y control del consumo adelantadas en el marco del Plan de Sostenibilidad Ambiental, se evidenció un ahorro de $8.482.089,97, equivalente a una reducción del 2,30% frente a la vigencia 2024.</t>
  </si>
  <si>
    <t>Para la vigencia del 2025 se llegó a una reducción del 2,56% frente a 2024, sin embargo se había proyectado una reducción del 3%, resultado de la coordinación y planeación de los turnos de descanso y compensacion de horas de los conductores.</t>
  </si>
  <si>
    <t>AHORRO PROPUESTO</t>
  </si>
  <si>
    <t>Si bien los rubros asociados al consumo de combustible y mantenimiento del parque automotor no se encuentran expresamente contemplados en el anexo de lineamientos de austeridad del Ministerio de Hacienda, la ART, en el marco de su política interna de racionalización y control del gasto, los incorpora dentro de su esquema de seguimiento como parte de las medidas de austeridad institucional.
No obstante, para la vigencia 2025 se evidencia un incremento del gasto, el cual obedece principalmente a factores exógenos asociados al ajuste progresivo en el Fondo de Estabilización de Precios de los Combustibles (FEPC), orientado a la reducción del déficit fiscal, así como al comportamiento al alza del precio del combustible a nivel nacional. En este contexto, y pese a las acciones de control implementadas por la Entidad, el comportamiento del mercado y las condiciones estructurales del sector limitaron el cumplimiento de la meta de austeridad proyectada para este rubro.</t>
  </si>
  <si>
    <t>* En este caso, si el indicador de cumplimiento es 100% o menos será positiva la gestión, porque quiere decir que se gastó menos que lo presupuestado en cada rubro. Valor mayor a 100% significa que no se cumplió con la meta de ahorro para ese ítem.</t>
  </si>
  <si>
    <t>NOTA: El informe de seguimiento a 31 de diciembre de 2025 se realiza en base a los rubros y usos indicados en el anexo técnico del Ministerio de Hacienda y Crédito Público. Así mismo, está sujeto a la revisión y ajustes derivados de la información que envíe MinHacienda en el reporte del informe semestral.</t>
  </si>
  <si>
    <t>COMPARATIVO META PLAN DE AUSTERIDAD</t>
  </si>
  <si>
    <t>COMPARATIVO GASTOS PERIODO MONITOREADO (Usos según Anexo Técnico MinHacienda)</t>
  </si>
  <si>
    <t xml:space="preserve">De acuerdo con el seguimiento realizado, se concluye que la Entidad cumplió en un 100% con las medidas y lineamientos establecidos en el Plan Anual de Austeridad del Gasto para la vigencia evaluada. Adicionalmente, al comparar el gasto total ejecutado frente a la vigencia 2024, se evidencia un ahorro de - 6,52% reflejado en una reducción porcentual del gasto, lo cual da cuenta no solo del cumplimiento formal del Plan, sino también de una gestión eficiente, responsable de la entidad. </t>
  </si>
  <si>
    <t>Nombre: Yuly Alexandra Vargas Bravo
Cargo: Contratista
Fecha:  28 enero 2026
Nombre: Ruby Mileny Duque Mejía
Cargo: Analista
Fecha: 28 enero 2026</t>
  </si>
  <si>
    <t>Nombre: Germán Elías Romero cruz
Cargo: Coordinador GIT de Financiera
Fecha: 28 enero 2026</t>
  </si>
  <si>
    <t>Nombre: Diana Carolina Barbosa Pardo
Cargo: Secretaria General (e)
Fecha: 28 enero 2026</t>
  </si>
  <si>
    <t>Implementar las acciones necesarias para incentivar el ahorro y disminuir los gastos generados por la entidad en coherencia con las prioridades del gobierno nacional y la normativa aplicable.</t>
  </si>
  <si>
    <r>
      <t>MONITOREO</t>
    </r>
    <r>
      <rPr>
        <sz val="14"/>
        <rFont val="Calibri"/>
        <family val="2"/>
      </rPr>
      <t xml:space="preserve"> (01 de enero  a 31 de Diciembre de 2025)</t>
    </r>
  </si>
  <si>
    <r>
      <t xml:space="preserve">INDICADOR DE CUMPLIMIENTO* </t>
    </r>
    <r>
      <rPr>
        <sz val="14"/>
        <rFont val="Calibri"/>
        <family val="2"/>
      </rPr>
      <t>(Anual)
(Acumulado /meta)</t>
    </r>
  </si>
  <si>
    <r>
      <t xml:space="preserve">%VARIACIÓN 2025
</t>
    </r>
    <r>
      <rPr>
        <sz val="14"/>
        <rFont val="Calibri"/>
        <family val="2"/>
      </rPr>
      <t>(gasto 2025-gasto 2024)/gasto 2024</t>
    </r>
  </si>
  <si>
    <r>
      <t xml:space="preserve">%VARIACIÓN 2025
</t>
    </r>
    <r>
      <rPr>
        <sz val="14"/>
        <rFont val="Calibri"/>
        <family val="2"/>
      </rPr>
      <t>(gasto 205-gasto 2024)/gasto 2024</t>
    </r>
  </si>
  <si>
    <r>
      <t xml:space="preserve">%VARIACIÓN 2025
</t>
    </r>
    <r>
      <rPr>
        <sz val="12"/>
        <rFont val="Calibri"/>
        <family val="2"/>
      </rPr>
      <t>(gasto 2025-gasto 2024)/gasto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</si>
</sst>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F800]dddd\,\ mmmm\ dd\,\ yyyy"/>
    <numFmt numFmtId="165" formatCode="_-&quot;$&quot;\ * #,##0_-;\-&quot;$&quot;\ * #,##0_-;_-&quot;$&quot;\ * &quot;-&quot;??_-;_-@_-"/>
    <numFmt numFmtId="166" formatCode="0.0%"/>
    <numFmt numFmtId="167" formatCode="[$$-240A]\ #,##0.00"/>
  </numFmts>
  <fonts count="13" x14ac:knownFonts="1">
    <font>
      <sz val="11"/>
      <color theme="1"/>
      <name val="Calibri"/>
      <family val="2"/>
      <scheme val="minor"/>
    </font>
    <font>
      <sz val="11"/>
      <color theme="1"/>
      <name val="Calibri"/>
      <family val="2"/>
      <scheme val="minor"/>
    </font>
    <font>
      <sz val="11"/>
      <name val="Calibri"/>
      <family val="2"/>
    </font>
    <font>
      <b/>
      <sz val="11"/>
      <name val="Calibri"/>
      <family val="2"/>
    </font>
    <font>
      <sz val="15"/>
      <name val="Calibri"/>
      <family val="2"/>
    </font>
    <font>
      <sz val="10"/>
      <name val="Calibri"/>
      <family val="2"/>
    </font>
    <font>
      <b/>
      <sz val="14"/>
      <name val="Calibri"/>
      <family val="2"/>
    </font>
    <font>
      <sz val="14"/>
      <name val="Calibri"/>
      <family val="2"/>
    </font>
    <font>
      <b/>
      <sz val="12"/>
      <name val="Calibri"/>
      <family val="2"/>
    </font>
    <font>
      <sz val="12"/>
      <name val="Calibri"/>
      <family val="2"/>
    </font>
    <font>
      <b/>
      <sz val="16"/>
      <name val="Calibri"/>
      <family val="2"/>
    </font>
    <font>
      <sz val="16"/>
      <name val="Calibri"/>
      <family val="2"/>
    </font>
    <font>
      <b/>
      <i/>
      <sz val="14"/>
      <name val="Calibri"/>
      <family val="2"/>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1" xfId="0" applyFont="1" applyBorder="1"/>
    <xf numFmtId="0" fontId="2" fillId="0" borderId="2" xfId="0" applyFont="1" applyBorder="1"/>
    <xf numFmtId="0" fontId="3" fillId="0" borderId="2" xfId="0" applyFont="1" applyBorder="1"/>
    <xf numFmtId="0" fontId="2" fillId="0" borderId="0" xfId="0" applyFont="1"/>
    <xf numFmtId="0" fontId="4" fillId="0" borderId="0" xfId="0" applyFont="1" applyAlignment="1">
      <alignment wrapText="1"/>
    </xf>
    <xf numFmtId="0" fontId="2" fillId="0" borderId="11" xfId="0" applyFont="1" applyBorder="1"/>
    <xf numFmtId="0" fontId="3" fillId="0" borderId="0" xfId="0" applyFont="1"/>
    <xf numFmtId="0" fontId="7" fillId="0" borderId="11" xfId="0" applyFont="1" applyBorder="1"/>
    <xf numFmtId="0" fontId="6" fillId="0" borderId="12" xfId="0" applyFont="1" applyBorder="1" applyAlignment="1">
      <alignment horizontal="left" vertical="center" wrapText="1"/>
    </xf>
    <xf numFmtId="0" fontId="6" fillId="0" borderId="3" xfId="0" applyFont="1" applyBorder="1" applyAlignment="1">
      <alignment horizontal="center" vertical="center" wrapText="1"/>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2" fillId="0" borderId="15" xfId="0" applyFont="1" applyBorder="1"/>
    <xf numFmtId="0" fontId="2" fillId="0" borderId="16" xfId="0" applyFont="1" applyBorder="1"/>
    <xf numFmtId="0" fontId="3" fillId="0" borderId="16" xfId="0" applyFont="1" applyBorder="1"/>
    <xf numFmtId="0" fontId="3" fillId="0" borderId="11" xfId="0" applyFont="1" applyBorder="1" applyAlignment="1">
      <alignment horizontal="left" vertical="center" wrapText="1"/>
    </xf>
    <xf numFmtId="164" fontId="2" fillId="0" borderId="0" xfId="0" applyNumberFormat="1" applyFont="1" applyAlignment="1">
      <alignment horizontal="justify" vertical="top" wrapText="1"/>
    </xf>
    <xf numFmtId="164" fontId="3" fillId="0" borderId="0" xfId="0" applyNumberFormat="1" applyFont="1" applyAlignment="1">
      <alignment horizontal="justify" vertical="top" wrapText="1"/>
    </xf>
    <xf numFmtId="0" fontId="4" fillId="0" borderId="0" xfId="0" applyFont="1" applyAlignment="1">
      <alignment vertical="center" wrapText="1"/>
    </xf>
    <xf numFmtId="0" fontId="2" fillId="0" borderId="0" xfId="0" applyFont="1" applyAlignment="1">
      <alignment vertical="center" wrapText="1"/>
    </xf>
    <xf numFmtId="0" fontId="8" fillId="0" borderId="3" xfId="0" applyFont="1" applyBorder="1" applyAlignment="1">
      <alignment horizontal="center" vertical="center" wrapText="1"/>
    </xf>
    <xf numFmtId="0" fontId="6" fillId="0" borderId="3" xfId="0" applyFont="1" applyBorder="1" applyAlignment="1">
      <alignment horizontal="justify"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pplyProtection="1">
      <alignment horizontal="justify" vertical="center" wrapText="1"/>
      <protection locked="0"/>
    </xf>
    <xf numFmtId="9" fontId="9" fillId="0" borderId="3" xfId="0" applyNumberFormat="1" applyFont="1" applyBorder="1" applyAlignment="1" applyProtection="1">
      <alignment horizontal="center" vertical="center" wrapText="1"/>
      <protection locked="0"/>
    </xf>
    <xf numFmtId="14" fontId="9"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65" fontId="9" fillId="0" borderId="3" xfId="2" applyNumberFormat="1" applyFont="1" applyFill="1" applyBorder="1" applyAlignment="1">
      <alignment horizontal="center" vertical="center" wrapText="1"/>
    </xf>
    <xf numFmtId="166" fontId="8" fillId="0" borderId="3" xfId="0" applyNumberFormat="1" applyFont="1" applyBorder="1" applyAlignment="1">
      <alignment horizontal="center" vertical="center" wrapText="1"/>
    </xf>
    <xf numFmtId="167" fontId="9" fillId="0" borderId="3" xfId="0" applyNumberFormat="1" applyFont="1" applyBorder="1" applyAlignment="1">
      <alignment horizontal="center" vertical="center" wrapText="1"/>
    </xf>
    <xf numFmtId="10" fontId="8" fillId="0" borderId="3" xfId="0" applyNumberFormat="1" applyFont="1" applyBorder="1" applyAlignment="1">
      <alignment horizontal="center" vertical="center" wrapText="1"/>
    </xf>
    <xf numFmtId="0" fontId="9" fillId="0" borderId="3" xfId="0" applyFont="1" applyBorder="1" applyAlignment="1">
      <alignment horizontal="justify" vertical="center" wrapText="1"/>
    </xf>
    <xf numFmtId="0" fontId="2" fillId="0" borderId="0" xfId="0" applyFont="1" applyAlignment="1">
      <alignment vertical="center"/>
    </xf>
    <xf numFmtId="166" fontId="9" fillId="0" borderId="3" xfId="0" applyNumberFormat="1" applyFont="1" applyBorder="1" applyAlignment="1" applyProtection="1">
      <alignment horizontal="center" vertical="center" wrapText="1"/>
      <protection locked="0"/>
    </xf>
    <xf numFmtId="9" fontId="9" fillId="0" borderId="3" xfId="0" applyNumberFormat="1" applyFont="1" applyBorder="1" applyAlignment="1" applyProtection="1">
      <alignment horizontal="justify" vertical="center" wrapText="1"/>
      <protection locked="0"/>
    </xf>
    <xf numFmtId="0" fontId="9" fillId="0" borderId="3" xfId="0" applyFont="1" applyBorder="1" applyAlignment="1">
      <alignment horizontal="left" vertical="center" wrapText="1"/>
    </xf>
    <xf numFmtId="10" fontId="9" fillId="0" borderId="3" xfId="0" applyNumberFormat="1" applyFont="1" applyBorder="1" applyAlignment="1" applyProtection="1">
      <alignment horizontal="center" vertical="center" wrapText="1"/>
      <protection locked="0"/>
    </xf>
    <xf numFmtId="0" fontId="9" fillId="0" borderId="0" xfId="0" applyFont="1" applyAlignment="1">
      <alignment vertical="center"/>
    </xf>
    <xf numFmtId="167" fontId="8" fillId="0" borderId="3" xfId="0" applyNumberFormat="1" applyFont="1" applyBorder="1" applyAlignment="1">
      <alignment vertical="center"/>
    </xf>
    <xf numFmtId="167" fontId="7" fillId="0" borderId="0" xfId="0" applyNumberFormat="1" applyFont="1" applyAlignment="1">
      <alignment horizontal="center" vertical="center" wrapText="1"/>
    </xf>
    <xf numFmtId="10"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0" fontId="11" fillId="0" borderId="11" xfId="0" applyFont="1" applyBorder="1"/>
    <xf numFmtId="0" fontId="10"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0" xfId="0" applyFont="1"/>
    <xf numFmtId="0" fontId="11" fillId="0" borderId="0" xfId="0" applyFont="1" applyAlignment="1">
      <alignment wrapText="1"/>
    </xf>
    <xf numFmtId="49" fontId="7" fillId="0" borderId="3" xfId="0" applyNumberFormat="1" applyFont="1" applyBorder="1" applyAlignment="1">
      <alignment horizontal="left" vertical="center" wrapText="1"/>
    </xf>
    <xf numFmtId="167" fontId="8" fillId="0" borderId="3" xfId="0" applyNumberFormat="1" applyFont="1" applyBorder="1" applyAlignment="1">
      <alignment horizontal="center" vertical="center" wrapText="1"/>
    </xf>
    <xf numFmtId="10" fontId="9" fillId="0" borderId="3" xfId="0" applyNumberFormat="1" applyFont="1" applyBorder="1" applyAlignment="1">
      <alignment horizontal="justify" vertical="center" wrapText="1"/>
    </xf>
    <xf numFmtId="9" fontId="8" fillId="0" borderId="3" xfId="0" applyNumberFormat="1" applyFont="1" applyBorder="1" applyAlignment="1">
      <alignment horizontal="center" vertical="center" wrapText="1"/>
    </xf>
    <xf numFmtId="0" fontId="9" fillId="0" borderId="0" xfId="0" applyFont="1" applyAlignment="1">
      <alignment horizontal="center" vertical="center" wrapText="1"/>
    </xf>
    <xf numFmtId="43" fontId="9" fillId="0" borderId="3" xfId="1" applyFont="1" applyFill="1" applyBorder="1" applyAlignment="1">
      <alignment vertical="center"/>
    </xf>
    <xf numFmtId="0" fontId="9" fillId="0" borderId="0" xfId="0" applyFont="1" applyAlignment="1">
      <alignment vertical="center" wrapText="1"/>
    </xf>
    <xf numFmtId="165" fontId="9" fillId="0" borderId="3" xfId="2" applyNumberFormat="1" applyFont="1" applyFill="1" applyBorder="1" applyAlignment="1">
      <alignment vertical="center"/>
    </xf>
    <xf numFmtId="165" fontId="9" fillId="0" borderId="0" xfId="0" applyNumberFormat="1" applyFont="1" applyAlignment="1">
      <alignment vertical="center" wrapText="1"/>
    </xf>
    <xf numFmtId="0" fontId="8" fillId="0" borderId="3" xfId="0" applyFont="1" applyBorder="1" applyAlignment="1">
      <alignment horizontal="justify" vertical="center" wrapText="1"/>
    </xf>
    <xf numFmtId="9" fontId="9" fillId="0" borderId="3" xfId="0" applyNumberFormat="1" applyFont="1" applyBorder="1" applyAlignment="1">
      <alignment horizontal="justify" vertical="center" wrapText="1"/>
    </xf>
    <xf numFmtId="10" fontId="9" fillId="0" borderId="3" xfId="0" applyNumberFormat="1" applyFont="1" applyBorder="1" applyAlignment="1">
      <alignment horizontal="center" vertical="center" wrapText="1"/>
    </xf>
    <xf numFmtId="44" fontId="9" fillId="0" borderId="3" xfId="2" applyFont="1" applyFill="1" applyBorder="1" applyAlignment="1">
      <alignment horizontal="center" vertical="center"/>
    </xf>
    <xf numFmtId="10" fontId="9" fillId="0" borderId="3" xfId="3" applyNumberFormat="1" applyFont="1" applyFill="1" applyBorder="1" applyAlignment="1">
      <alignment horizontal="center" vertical="center" wrapText="1"/>
    </xf>
    <xf numFmtId="42" fontId="8" fillId="0" borderId="3" xfId="2" applyNumberFormat="1" applyFont="1" applyFill="1" applyBorder="1" applyAlignment="1" applyProtection="1">
      <alignment horizontal="center" vertical="center" wrapText="1"/>
      <protection locked="0"/>
    </xf>
    <xf numFmtId="42" fontId="8" fillId="0" borderId="3" xfId="2" applyNumberFormat="1" applyFont="1" applyFill="1" applyBorder="1" applyAlignment="1">
      <alignment horizontal="center" vertical="center" wrapText="1"/>
    </xf>
    <xf numFmtId="42" fontId="7" fillId="0" borderId="3" xfId="2" applyNumberFormat="1" applyFont="1" applyFill="1" applyBorder="1" applyAlignment="1" applyProtection="1">
      <alignment horizontal="center" vertical="center" wrapText="1"/>
      <protection locked="0"/>
    </xf>
    <xf numFmtId="42" fontId="7" fillId="0" borderId="3" xfId="2" applyNumberFormat="1" applyFont="1" applyFill="1" applyBorder="1" applyAlignment="1">
      <alignment horizontal="center" vertical="center" wrapText="1"/>
    </xf>
    <xf numFmtId="42" fontId="7" fillId="0" borderId="3" xfId="2" applyNumberFormat="1" applyFont="1" applyFill="1" applyBorder="1" applyAlignment="1">
      <alignment vertical="center" wrapText="1"/>
    </xf>
    <xf numFmtId="0" fontId="6" fillId="0" borderId="0" xfId="0" applyFont="1" applyAlignment="1">
      <alignment vertical="center"/>
    </xf>
    <xf numFmtId="167" fontId="6" fillId="0" borderId="0" xfId="0" applyNumberFormat="1" applyFont="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1" fillId="0" borderId="3" xfId="0" applyFont="1" applyBorder="1" applyAlignment="1">
      <alignment horizontal="left" vertical="center" wrapText="1"/>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0" fontId="3" fillId="0" borderId="14" xfId="0" applyFont="1" applyBorder="1" applyAlignment="1">
      <alignment horizontal="center" vertical="center"/>
    </xf>
    <xf numFmtId="0" fontId="12"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3" xfId="0" applyFont="1" applyBorder="1" applyAlignment="1">
      <alignment horizontal="center"/>
    </xf>
    <xf numFmtId="0" fontId="5" fillId="0" borderId="7" xfId="0" applyFont="1" applyBorder="1" applyAlignment="1">
      <alignment horizont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person displayName="Ruby Mileny Duque Mejia" id="{BA6A7DF4-F53B-42FC-A74F-F12FF89F8EAA}" userId="S::ruby.duque@renovacionterritorio.gov.co::6b918b86-f9dc-470f-a23a-53c93b46519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3" dT="2025-06-09T21:19:24.07" personId="{BA6A7DF4-F53B-42FC-A74F-F12FF89F8EAA}" id="{B1F95914-2324-43D8-B61B-C08685E70958}">
    <text>Se corrige valor toda que no estaban separados los decimales (.44) 
Antes: $2.169.064.744</text>
  </threadedComment>
  <threadedComment ref="N37" dT="2025-06-09T21:37:50.72" personId="{BA6A7DF4-F53B-42FC-A74F-F12FF89F8EAA}" id="{F046D30A-EF1B-48E7-977D-729FC81FAF7A}">
    <text>Valor Anterior: $7.445.730,58
Valor Total: $101.662.411,42</text>
  </threadedComment>
  <threadedComment ref="O37" dT="2025-06-09T21:38:23.46" personId="{BA6A7DF4-F53B-42FC-A74F-F12FF89F8EAA}" id="{1332E8B3-ABA9-418A-841C-A3C1FFDE1932}">
    <text xml:space="preserve">Valor Anterior: $6.715.381,56
Valor Total: $87.778.411,42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5556-E355-483E-BD4A-C1C39D2E7570}">
  <sheetPr>
    <pageSetUpPr fitToPage="1"/>
  </sheetPr>
  <dimension ref="B1:AP59"/>
  <sheetViews>
    <sheetView showGridLines="0" tabSelected="1" topLeftCell="A8" zoomScale="55" zoomScaleNormal="55" workbookViewId="0">
      <selection activeCell="D24" sqref="D24"/>
    </sheetView>
  </sheetViews>
  <sheetFormatPr baseColWidth="10" defaultColWidth="11.42578125" defaultRowHeight="19.5" x14ac:dyDescent="0.3"/>
  <cols>
    <col min="1" max="1" width="2.7109375" style="4" customWidth="1"/>
    <col min="2" max="2" width="7.7109375" style="4" customWidth="1"/>
    <col min="3" max="3" width="32" style="4" customWidth="1"/>
    <col min="4" max="4" width="72.140625" style="4" customWidth="1"/>
    <col min="5" max="5" width="23" style="4" customWidth="1"/>
    <col min="6" max="6" width="15.5703125" style="4" customWidth="1"/>
    <col min="7" max="7" width="14.42578125" style="7" customWidth="1"/>
    <col min="8" max="8" width="19.85546875" style="4" customWidth="1"/>
    <col min="9" max="9" width="71.7109375" style="4" customWidth="1"/>
    <col min="10" max="10" width="23.85546875" style="4" customWidth="1"/>
    <col min="11" max="11" width="24.140625" style="4" customWidth="1"/>
    <col min="12" max="12" width="22.5703125" style="4" customWidth="1"/>
    <col min="13" max="13" width="17.7109375" style="4" customWidth="1"/>
    <col min="14" max="14" width="28.28515625" style="4" hidden="1" customWidth="1"/>
    <col min="15" max="16" width="20.5703125" style="4" hidden="1" customWidth="1"/>
    <col min="17" max="17" width="22.5703125" style="4" hidden="1" customWidth="1"/>
    <col min="18" max="18" width="108.5703125" style="4" hidden="1" customWidth="1"/>
    <col min="19" max="21" width="29.28515625" style="4" hidden="1" customWidth="1"/>
    <col min="22" max="22" width="34.42578125" style="4" hidden="1" customWidth="1"/>
    <col min="23" max="23" width="84.85546875" style="4" hidden="1" customWidth="1"/>
    <col min="24" max="24" width="27.85546875" style="4" hidden="1" customWidth="1"/>
    <col min="25" max="25" width="31.28515625" style="4" hidden="1" customWidth="1"/>
    <col min="26" max="26" width="35.7109375" style="4" hidden="1" customWidth="1"/>
    <col min="27" max="27" width="23.140625" style="4" hidden="1" customWidth="1"/>
    <col min="28" max="28" width="89.42578125" style="4" hidden="1" customWidth="1"/>
    <col min="29" max="29" width="34" style="4" hidden="1" customWidth="1"/>
    <col min="30" max="30" width="30.7109375" style="4" hidden="1" customWidth="1"/>
    <col min="31" max="31" width="45.42578125" style="4" hidden="1" customWidth="1"/>
    <col min="32" max="32" width="37.85546875" style="4" hidden="1" customWidth="1"/>
    <col min="33" max="33" width="69.5703125" style="4" hidden="1" customWidth="1"/>
    <col min="34" max="34" width="24.5703125" style="4" customWidth="1"/>
    <col min="35" max="35" width="22.7109375" style="4" customWidth="1"/>
    <col min="36" max="36" width="23.7109375" style="4" customWidth="1"/>
    <col min="37" max="37" width="26.140625" style="4" customWidth="1"/>
    <col min="38" max="38" width="24.42578125" style="4" customWidth="1"/>
    <col min="39" max="39" width="17" style="4" customWidth="1"/>
    <col min="40" max="40" width="97" style="4" customWidth="1"/>
    <col min="41" max="41" width="20.140625" style="4" customWidth="1"/>
    <col min="42" max="42" width="45.5703125" style="5" customWidth="1"/>
    <col min="43" max="16384" width="11.42578125" style="4"/>
  </cols>
  <sheetData>
    <row r="1" spans="2:42" x14ac:dyDescent="0.3">
      <c r="B1" s="1"/>
      <c r="C1" s="2"/>
      <c r="D1" s="2"/>
      <c r="E1" s="2"/>
      <c r="F1" s="2"/>
      <c r="G1" s="3"/>
      <c r="H1" s="2"/>
      <c r="I1" s="2"/>
      <c r="J1" s="2"/>
      <c r="K1" s="2"/>
      <c r="L1" s="2"/>
      <c r="M1" s="2"/>
    </row>
    <row r="2" spans="2:42" ht="33.75" customHeight="1" x14ac:dyDescent="0.3">
      <c r="B2" s="96"/>
      <c r="C2" s="96"/>
      <c r="D2" s="91" t="s">
        <v>0</v>
      </c>
      <c r="E2" s="92"/>
      <c r="F2" s="92"/>
      <c r="G2" s="92"/>
      <c r="H2" s="92"/>
      <c r="I2" s="92"/>
      <c r="J2" s="92"/>
      <c r="K2" s="92"/>
      <c r="L2" s="92"/>
      <c r="M2" s="93"/>
    </row>
    <row r="3" spans="2:42" ht="26.25" customHeight="1" x14ac:dyDescent="0.3">
      <c r="B3" s="96"/>
      <c r="C3" s="96"/>
      <c r="D3" s="91" t="s">
        <v>1</v>
      </c>
      <c r="E3" s="92"/>
      <c r="F3" s="92"/>
      <c r="G3" s="92"/>
      <c r="H3" s="92"/>
      <c r="I3" s="92"/>
      <c r="J3" s="92"/>
      <c r="K3" s="92"/>
      <c r="L3" s="92"/>
      <c r="M3" s="93"/>
    </row>
    <row r="4" spans="2:42" ht="32.25" customHeight="1" thickBot="1" x14ac:dyDescent="0.35">
      <c r="B4" s="97"/>
      <c r="C4" s="97"/>
      <c r="D4" s="98" t="s">
        <v>2</v>
      </c>
      <c r="E4" s="99"/>
      <c r="F4" s="99"/>
      <c r="G4" s="99"/>
      <c r="H4" s="99"/>
      <c r="I4" s="99"/>
      <c r="J4" s="99"/>
      <c r="K4" s="99"/>
      <c r="L4" s="99"/>
      <c r="M4" s="100"/>
    </row>
    <row r="5" spans="2:42" ht="12" customHeight="1" thickTop="1" x14ac:dyDescent="0.3">
      <c r="B5" s="6"/>
    </row>
    <row r="6" spans="2:42" ht="11.25" customHeight="1" x14ac:dyDescent="0.3">
      <c r="B6" s="1"/>
      <c r="C6" s="2"/>
      <c r="D6" s="2"/>
      <c r="E6" s="2"/>
      <c r="F6" s="2"/>
      <c r="G6" s="3"/>
      <c r="H6" s="2"/>
      <c r="I6" s="2"/>
      <c r="J6" s="2"/>
      <c r="K6" s="2"/>
      <c r="L6" s="2"/>
      <c r="M6" s="2"/>
    </row>
    <row r="7" spans="2:42" ht="9.75" customHeight="1" x14ac:dyDescent="0.3">
      <c r="B7" s="6"/>
    </row>
    <row r="8" spans="2:42" s="52" customFormat="1" ht="37.5" customHeight="1" x14ac:dyDescent="0.35">
      <c r="B8" s="49"/>
      <c r="C8" s="12" t="s">
        <v>3</v>
      </c>
      <c r="D8" s="83" t="s">
        <v>4</v>
      </c>
      <c r="E8" s="83"/>
      <c r="F8" s="83"/>
      <c r="G8" s="50" t="s">
        <v>5</v>
      </c>
      <c r="H8" s="51">
        <v>2025</v>
      </c>
      <c r="I8" s="101"/>
      <c r="J8" s="102"/>
      <c r="K8" s="102"/>
      <c r="L8" s="102"/>
      <c r="M8" s="103"/>
      <c r="AP8" s="53"/>
    </row>
    <row r="9" spans="2:42" s="52" customFormat="1" ht="32.25" customHeight="1" x14ac:dyDescent="0.35">
      <c r="B9" s="49"/>
      <c r="C9" s="12" t="s">
        <v>6</v>
      </c>
      <c r="D9" s="83" t="s">
        <v>164</v>
      </c>
      <c r="E9" s="83"/>
      <c r="F9" s="83"/>
      <c r="G9" s="83"/>
      <c r="H9" s="83"/>
      <c r="I9" s="83"/>
      <c r="J9" s="83"/>
      <c r="K9" s="83"/>
      <c r="L9" s="83"/>
      <c r="M9" s="83"/>
      <c r="AP9" s="53"/>
    </row>
    <row r="10" spans="2:42" ht="268.5" customHeight="1" x14ac:dyDescent="0.3">
      <c r="B10" s="8"/>
      <c r="C10" s="12" t="s">
        <v>7</v>
      </c>
      <c r="D10" s="83" t="s">
        <v>8</v>
      </c>
      <c r="E10" s="83"/>
      <c r="F10" s="83"/>
      <c r="G10" s="83"/>
      <c r="H10" s="83"/>
      <c r="I10" s="83"/>
      <c r="J10" s="83"/>
      <c r="K10" s="83"/>
      <c r="L10" s="83"/>
      <c r="M10" s="83"/>
    </row>
    <row r="11" spans="2:42" ht="49.9" customHeight="1" x14ac:dyDescent="0.3">
      <c r="B11" s="8"/>
      <c r="C11" s="11" t="s">
        <v>9</v>
      </c>
      <c r="D11" s="83" t="s">
        <v>10</v>
      </c>
      <c r="E11" s="83"/>
      <c r="F11" s="83"/>
      <c r="G11" s="83"/>
      <c r="H11" s="83"/>
      <c r="I11" s="83"/>
      <c r="J11" s="83"/>
      <c r="K11" s="83"/>
      <c r="L11" s="83"/>
      <c r="M11" s="83"/>
    </row>
    <row r="12" spans="2:42" ht="49.9" customHeight="1" x14ac:dyDescent="0.3">
      <c r="B12" s="8"/>
      <c r="C12" s="12" t="s">
        <v>11</v>
      </c>
      <c r="D12" s="83" t="s">
        <v>12</v>
      </c>
      <c r="E12" s="83"/>
      <c r="F12" s="83"/>
      <c r="G12" s="83"/>
      <c r="H12" s="83"/>
      <c r="I12" s="83"/>
      <c r="J12" s="83"/>
      <c r="K12" s="83"/>
      <c r="L12" s="83"/>
      <c r="M12" s="83"/>
    </row>
    <row r="13" spans="2:42" ht="49.9" customHeight="1" x14ac:dyDescent="0.3">
      <c r="B13" s="8"/>
      <c r="C13" s="12" t="s">
        <v>13</v>
      </c>
      <c r="D13" s="83" t="s">
        <v>14</v>
      </c>
      <c r="E13" s="83"/>
      <c r="F13" s="83"/>
      <c r="G13" s="83"/>
      <c r="H13" s="83"/>
      <c r="I13" s="83"/>
      <c r="J13" s="83"/>
      <c r="K13" s="83"/>
      <c r="L13" s="83"/>
      <c r="M13" s="83"/>
    </row>
    <row r="14" spans="2:42" ht="49.9" customHeight="1" x14ac:dyDescent="0.3">
      <c r="B14" s="8"/>
      <c r="C14" s="12" t="s">
        <v>15</v>
      </c>
      <c r="D14" s="83" t="s">
        <v>16</v>
      </c>
      <c r="E14" s="83"/>
      <c r="F14" s="83"/>
      <c r="G14" s="83"/>
      <c r="H14" s="83"/>
      <c r="I14" s="83"/>
      <c r="J14" s="83"/>
      <c r="K14" s="83"/>
      <c r="L14" s="83"/>
      <c r="M14" s="83"/>
    </row>
    <row r="15" spans="2:42" ht="49.9" customHeight="1" x14ac:dyDescent="0.3">
      <c r="B15" s="8"/>
      <c r="C15" s="13" t="s">
        <v>17</v>
      </c>
      <c r="D15" s="83" t="s">
        <v>18</v>
      </c>
      <c r="E15" s="83"/>
      <c r="F15" s="83"/>
      <c r="G15" s="83"/>
      <c r="H15" s="83"/>
      <c r="I15" s="83"/>
      <c r="J15" s="83"/>
      <c r="K15" s="83"/>
      <c r="L15" s="83"/>
      <c r="M15" s="83"/>
    </row>
    <row r="16" spans="2:42" ht="43.5" customHeight="1" x14ac:dyDescent="0.3">
      <c r="B16" s="8"/>
      <c r="C16" s="12" t="s">
        <v>19</v>
      </c>
      <c r="D16" s="83" t="s">
        <v>20</v>
      </c>
      <c r="E16" s="83"/>
      <c r="F16" s="83"/>
      <c r="G16" s="83"/>
      <c r="H16" s="83"/>
      <c r="I16" s="83"/>
      <c r="J16" s="83"/>
      <c r="K16" s="83"/>
      <c r="L16" s="83"/>
      <c r="M16" s="83"/>
    </row>
    <row r="17" spans="2:42" ht="16.5" customHeight="1" x14ac:dyDescent="0.3">
      <c r="B17" s="8"/>
      <c r="C17" s="14"/>
      <c r="D17" s="15"/>
      <c r="E17" s="15"/>
      <c r="F17" s="15"/>
      <c r="G17" s="15"/>
      <c r="H17" s="15"/>
      <c r="I17" s="15"/>
      <c r="J17" s="15"/>
      <c r="K17" s="15"/>
      <c r="L17" s="15"/>
      <c r="M17" s="15"/>
    </row>
    <row r="18" spans="2:42" ht="37.5" hidden="1" customHeight="1" x14ac:dyDescent="0.3">
      <c r="B18" s="8"/>
      <c r="C18" s="9" t="s">
        <v>21</v>
      </c>
      <c r="D18" s="16" t="s">
        <v>22</v>
      </c>
      <c r="E18" s="15"/>
      <c r="F18" s="15"/>
      <c r="G18" s="15"/>
      <c r="H18" s="15"/>
      <c r="I18" s="15"/>
      <c r="J18" s="15"/>
      <c r="K18" s="15"/>
      <c r="L18" s="15"/>
      <c r="M18" s="15"/>
    </row>
    <row r="19" spans="2:42" ht="39.75" hidden="1" customHeight="1" x14ac:dyDescent="0.3">
      <c r="B19" s="8"/>
      <c r="C19" s="13" t="s">
        <v>23</v>
      </c>
      <c r="D19" s="54" t="s">
        <v>24</v>
      </c>
      <c r="E19" s="15"/>
      <c r="F19" s="15"/>
      <c r="G19" s="15"/>
      <c r="H19" s="15"/>
      <c r="I19" s="15"/>
      <c r="J19" s="15"/>
      <c r="K19" s="15"/>
      <c r="L19" s="15"/>
      <c r="M19" s="15"/>
    </row>
    <row r="20" spans="2:42" ht="12.75" customHeight="1" x14ac:dyDescent="0.3">
      <c r="B20" s="17"/>
      <c r="C20" s="18"/>
      <c r="D20" s="18"/>
      <c r="E20" s="18"/>
      <c r="F20" s="18"/>
      <c r="G20" s="19"/>
      <c r="H20" s="18"/>
      <c r="I20" s="18"/>
      <c r="J20" s="18"/>
      <c r="K20" s="18"/>
      <c r="L20" s="18"/>
      <c r="M20" s="18"/>
    </row>
    <row r="21" spans="2:42" ht="15" customHeight="1" x14ac:dyDescent="0.3">
      <c r="B21" s="20"/>
      <c r="C21" s="21"/>
      <c r="D21" s="21"/>
      <c r="E21" s="21"/>
      <c r="F21" s="21"/>
      <c r="G21" s="22"/>
      <c r="H21" s="21"/>
      <c r="I21" s="21"/>
      <c r="J21" s="21"/>
      <c r="K21" s="21"/>
      <c r="L21" s="21"/>
      <c r="M21" s="21"/>
    </row>
    <row r="22" spans="2:42" ht="27" customHeight="1" x14ac:dyDescent="0.3">
      <c r="B22" s="84" t="s">
        <v>25</v>
      </c>
      <c r="C22" s="84"/>
      <c r="D22" s="84"/>
      <c r="E22" s="84"/>
      <c r="F22" s="84"/>
      <c r="G22" s="84"/>
      <c r="H22" s="84"/>
      <c r="I22" s="84"/>
      <c r="J22" s="105" t="s">
        <v>26</v>
      </c>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7"/>
      <c r="AJ22" s="85" t="s">
        <v>165</v>
      </c>
      <c r="AK22" s="85"/>
      <c r="AL22" s="85"/>
      <c r="AM22" s="85"/>
      <c r="AN22" s="85"/>
      <c r="AO22" s="104" t="s">
        <v>166</v>
      </c>
    </row>
    <row r="23" spans="2:42" s="24" customFormat="1" ht="37.9" customHeight="1" x14ac:dyDescent="0.25">
      <c r="B23" s="84"/>
      <c r="C23" s="84"/>
      <c r="D23" s="84"/>
      <c r="E23" s="84"/>
      <c r="F23" s="84"/>
      <c r="G23" s="84"/>
      <c r="H23" s="84"/>
      <c r="I23" s="84"/>
      <c r="J23" s="10" t="s">
        <v>27</v>
      </c>
      <c r="K23" s="10" t="s">
        <v>28</v>
      </c>
      <c r="L23" s="10" t="s">
        <v>154</v>
      </c>
      <c r="M23" s="10" t="s">
        <v>29</v>
      </c>
      <c r="N23" s="84" t="s">
        <v>30</v>
      </c>
      <c r="O23" s="84"/>
      <c r="P23" s="84"/>
      <c r="Q23" s="84"/>
      <c r="R23" s="84"/>
      <c r="S23" s="84" t="s">
        <v>30</v>
      </c>
      <c r="T23" s="84"/>
      <c r="U23" s="84"/>
      <c r="V23" s="84"/>
      <c r="W23" s="84"/>
      <c r="X23" s="84" t="s">
        <v>30</v>
      </c>
      <c r="Y23" s="84"/>
      <c r="Z23" s="84"/>
      <c r="AA23" s="84"/>
      <c r="AB23" s="84"/>
      <c r="AC23" s="84" t="s">
        <v>30</v>
      </c>
      <c r="AD23" s="84"/>
      <c r="AE23" s="84" t="s">
        <v>31</v>
      </c>
      <c r="AF23" s="84"/>
      <c r="AG23" s="84"/>
      <c r="AH23" s="108" t="s">
        <v>158</v>
      </c>
      <c r="AI23" s="109"/>
      <c r="AJ23" s="108" t="s">
        <v>159</v>
      </c>
      <c r="AK23" s="110"/>
      <c r="AL23" s="109"/>
      <c r="AM23" s="84" t="s">
        <v>31</v>
      </c>
      <c r="AN23" s="84"/>
      <c r="AO23" s="104"/>
      <c r="AP23" s="23"/>
    </row>
    <row r="24" spans="2:42" s="28" customFormat="1" ht="114" customHeight="1" x14ac:dyDescent="0.25">
      <c r="B24" s="10" t="s">
        <v>32</v>
      </c>
      <c r="C24" s="10" t="s">
        <v>33</v>
      </c>
      <c r="D24" s="10" t="s">
        <v>34</v>
      </c>
      <c r="E24" s="10" t="s">
        <v>35</v>
      </c>
      <c r="F24" s="10" t="s">
        <v>36</v>
      </c>
      <c r="G24" s="10" t="s">
        <v>37</v>
      </c>
      <c r="H24" s="10" t="s">
        <v>38</v>
      </c>
      <c r="I24" s="10" t="s">
        <v>39</v>
      </c>
      <c r="J24" s="10">
        <v>2024</v>
      </c>
      <c r="K24" s="10">
        <v>2025</v>
      </c>
      <c r="L24" s="10">
        <v>2025</v>
      </c>
      <c r="M24" s="10" t="s">
        <v>167</v>
      </c>
      <c r="N24" s="10" t="s">
        <v>40</v>
      </c>
      <c r="O24" s="10" t="s">
        <v>41</v>
      </c>
      <c r="P24" s="25" t="s">
        <v>42</v>
      </c>
      <c r="Q24" s="10" t="s">
        <v>167</v>
      </c>
      <c r="R24" s="10" t="s">
        <v>43</v>
      </c>
      <c r="S24" s="10" t="s">
        <v>44</v>
      </c>
      <c r="T24" s="10" t="s">
        <v>45</v>
      </c>
      <c r="U24" s="25" t="s">
        <v>46</v>
      </c>
      <c r="V24" s="10" t="s">
        <v>168</v>
      </c>
      <c r="W24" s="26" t="s">
        <v>43</v>
      </c>
      <c r="X24" s="25" t="s">
        <v>47</v>
      </c>
      <c r="Y24" s="25" t="s">
        <v>48</v>
      </c>
      <c r="Z24" s="25" t="s">
        <v>49</v>
      </c>
      <c r="AA24" s="25" t="s">
        <v>169</v>
      </c>
      <c r="AB24" s="25" t="s">
        <v>43</v>
      </c>
      <c r="AC24" s="10">
        <v>2024</v>
      </c>
      <c r="AD24" s="10">
        <v>2025</v>
      </c>
      <c r="AE24" s="25" t="s">
        <v>50</v>
      </c>
      <c r="AF24" s="10" t="s">
        <v>168</v>
      </c>
      <c r="AG24" s="26" t="s">
        <v>43</v>
      </c>
      <c r="AH24" s="10" t="s">
        <v>146</v>
      </c>
      <c r="AI24" s="10" t="s">
        <v>147</v>
      </c>
      <c r="AJ24" s="10">
        <v>2024</v>
      </c>
      <c r="AK24" s="10">
        <v>2025</v>
      </c>
      <c r="AL24" s="25" t="s">
        <v>51</v>
      </c>
      <c r="AM24" s="10" t="s">
        <v>167</v>
      </c>
      <c r="AN24" s="10" t="s">
        <v>43</v>
      </c>
      <c r="AO24" s="104"/>
      <c r="AP24" s="27"/>
    </row>
    <row r="25" spans="2:42" s="58" customFormat="1" ht="116.25" customHeight="1" x14ac:dyDescent="0.25">
      <c r="B25" s="25">
        <v>1</v>
      </c>
      <c r="C25" s="29" t="s">
        <v>52</v>
      </c>
      <c r="D25" s="30" t="s">
        <v>53</v>
      </c>
      <c r="E25" s="31">
        <v>0</v>
      </c>
      <c r="F25" s="32">
        <v>45658</v>
      </c>
      <c r="G25" s="32">
        <v>46022</v>
      </c>
      <c r="H25" s="33" t="s">
        <v>54</v>
      </c>
      <c r="I25" s="30" t="s">
        <v>55</v>
      </c>
      <c r="J25" s="70">
        <v>8700121611</v>
      </c>
      <c r="K25" s="71">
        <f>1802605473+8640804240</f>
        <v>10443409713</v>
      </c>
      <c r="L25" s="71">
        <v>0</v>
      </c>
      <c r="M25" s="35">
        <v>0</v>
      </c>
      <c r="N25" s="36">
        <v>857373135</v>
      </c>
      <c r="O25" s="36">
        <v>715354556</v>
      </c>
      <c r="P25" s="36">
        <f>+O25-N25</f>
        <v>-142018579</v>
      </c>
      <c r="Q25" s="37">
        <f t="shared" ref="Q25:Q30" si="0">(O25-N25)/N25</f>
        <v>-0.16564384070653204</v>
      </c>
      <c r="R25" s="30" t="s">
        <v>56</v>
      </c>
      <c r="S25" s="36">
        <f t="shared" ref="S25:T37" si="1">+X25-N25</f>
        <v>2512493390</v>
      </c>
      <c r="T25" s="36">
        <f t="shared" si="1"/>
        <v>2423704047</v>
      </c>
      <c r="U25" s="36">
        <f>+T25-S25</f>
        <v>-88789343</v>
      </c>
      <c r="V25" s="37">
        <f t="shared" ref="V25:V38" si="2">(T25-S25)/S25</f>
        <v>-3.5339134961863521E-2</v>
      </c>
      <c r="W25" s="38" t="s">
        <v>57</v>
      </c>
      <c r="X25" s="36">
        <v>3369866525</v>
      </c>
      <c r="Y25" s="55">
        <v>3139058603</v>
      </c>
      <c r="Z25" s="36">
        <f>+Y25-X25</f>
        <v>-230807922</v>
      </c>
      <c r="AA25" s="37">
        <f>(Y25-X25)/X25</f>
        <v>-6.849171036529407E-2</v>
      </c>
      <c r="AB25" s="38" t="s">
        <v>58</v>
      </c>
      <c r="AC25" s="36">
        <v>4951507616</v>
      </c>
      <c r="AD25" s="36">
        <v>6049880495</v>
      </c>
      <c r="AE25" s="36">
        <f>+AD25-AC25</f>
        <v>1098372879</v>
      </c>
      <c r="AF25" s="37">
        <f>(AD25-AC25)/AC25</f>
        <v>0.22182594962608657</v>
      </c>
      <c r="AG25" s="56" t="s">
        <v>59</v>
      </c>
      <c r="AH25" s="70">
        <v>9950918357</v>
      </c>
      <c r="AI25" s="70">
        <f>+AH25-K25</f>
        <v>-492491356</v>
      </c>
      <c r="AJ25" s="70">
        <v>8700121611</v>
      </c>
      <c r="AK25" s="70">
        <v>9950918357</v>
      </c>
      <c r="AL25" s="70">
        <f>+AK25-AJ25</f>
        <v>1250796746</v>
      </c>
      <c r="AM25" s="37">
        <f>(AK25-AJ25)/AJ25</f>
        <v>0.14376773129453213</v>
      </c>
      <c r="AN25" s="56" t="s">
        <v>59</v>
      </c>
      <c r="AO25" s="57">
        <f>+AK25/K25</f>
        <v>0.9528419003434343</v>
      </c>
    </row>
    <row r="26" spans="2:42" s="44" customFormat="1" ht="90.75" customHeight="1" x14ac:dyDescent="0.25">
      <c r="B26" s="25">
        <v>2</v>
      </c>
      <c r="C26" s="29" t="s">
        <v>61</v>
      </c>
      <c r="D26" s="30" t="s">
        <v>62</v>
      </c>
      <c r="E26" s="31">
        <v>0.03</v>
      </c>
      <c r="F26" s="32">
        <v>45658</v>
      </c>
      <c r="G26" s="32">
        <v>46022</v>
      </c>
      <c r="H26" s="33" t="s">
        <v>63</v>
      </c>
      <c r="I26" s="30" t="s">
        <v>64</v>
      </c>
      <c r="J26" s="72">
        <v>52787087</v>
      </c>
      <c r="K26" s="71">
        <f>+J26-(J26*0.03)</f>
        <v>51203474.390000001</v>
      </c>
      <c r="L26" s="71">
        <f t="shared" ref="L26:L38" si="3">+K26-J26</f>
        <v>-1583612.6099999994</v>
      </c>
      <c r="M26" s="35">
        <f t="shared" ref="M26:M30" si="4">(K26-J26)/J26</f>
        <v>-2.9999999999999988E-2</v>
      </c>
      <c r="N26" s="36">
        <v>12689958</v>
      </c>
      <c r="O26" s="36">
        <v>11810295</v>
      </c>
      <c r="P26" s="36">
        <f t="shared" ref="P26:P38" si="5">+O26-N26</f>
        <v>-879663</v>
      </c>
      <c r="Q26" s="37">
        <f t="shared" si="0"/>
        <v>-6.9319614769410579E-2</v>
      </c>
      <c r="R26" s="30" t="s">
        <v>65</v>
      </c>
      <c r="S26" s="36">
        <f t="shared" si="1"/>
        <v>14179123</v>
      </c>
      <c r="T26" s="36">
        <f t="shared" si="1"/>
        <v>13501146</v>
      </c>
      <c r="U26" s="36">
        <f t="shared" ref="U26:U38" si="6">+T26-S26</f>
        <v>-677977</v>
      </c>
      <c r="V26" s="37">
        <f t="shared" si="2"/>
        <v>-4.7815157538304731E-2</v>
      </c>
      <c r="W26" s="38" t="s">
        <v>66</v>
      </c>
      <c r="X26" s="36">
        <v>26869081</v>
      </c>
      <c r="Y26" s="55">
        <v>25311441</v>
      </c>
      <c r="Z26" s="36">
        <f t="shared" ref="Z26:Z38" si="7">+Y26-X26</f>
        <v>-1557640</v>
      </c>
      <c r="AA26" s="37">
        <f t="shared" ref="AA26:AA38" si="8">(Y26-X26)/X26</f>
        <v>-5.7971465417816115E-2</v>
      </c>
      <c r="AB26" s="38" t="s">
        <v>67</v>
      </c>
      <c r="AC26" s="36">
        <v>40161678</v>
      </c>
      <c r="AD26" s="59">
        <v>40093657</v>
      </c>
      <c r="AE26" s="36">
        <f t="shared" ref="AE26:AE38" si="9">+AD26-AC26</f>
        <v>-68021</v>
      </c>
      <c r="AF26" s="37">
        <f t="shared" ref="AF26:AF38" si="10">(AD26-AC26)/AC26</f>
        <v>-1.6936792332232732E-3</v>
      </c>
      <c r="AG26" s="56" t="s">
        <v>68</v>
      </c>
      <c r="AH26" s="70">
        <v>51436781</v>
      </c>
      <c r="AI26" s="70">
        <f t="shared" ref="AI26:AI38" si="11">+AH26-K26</f>
        <v>233306.6099999994</v>
      </c>
      <c r="AJ26" s="70">
        <v>52787087</v>
      </c>
      <c r="AK26" s="70">
        <v>51436781</v>
      </c>
      <c r="AL26" s="70">
        <f>+AK26-AJ26</f>
        <v>-1350306</v>
      </c>
      <c r="AM26" s="37">
        <f t="shared" ref="AM26:AM37" si="12">(AK26-AJ26)/AJ26</f>
        <v>-2.5580233286977932E-2</v>
      </c>
      <c r="AN26" s="56" t="s">
        <v>153</v>
      </c>
      <c r="AO26" s="57">
        <f t="shared" ref="AO26:AO37" si="13">+AK26/K26</f>
        <v>1.0045564605288888</v>
      </c>
      <c r="AP26" s="60"/>
    </row>
    <row r="27" spans="2:42" s="44" customFormat="1" ht="85.5" customHeight="1" x14ac:dyDescent="0.25">
      <c r="B27" s="25">
        <v>3</v>
      </c>
      <c r="C27" s="29" t="s">
        <v>69</v>
      </c>
      <c r="D27" s="30" t="s">
        <v>70</v>
      </c>
      <c r="E27" s="40">
        <v>0.25600000000000001</v>
      </c>
      <c r="F27" s="32">
        <v>45658</v>
      </c>
      <c r="G27" s="32">
        <v>46022</v>
      </c>
      <c r="H27" s="33" t="s">
        <v>63</v>
      </c>
      <c r="I27" s="30" t="s">
        <v>71</v>
      </c>
      <c r="J27" s="72">
        <v>503221751</v>
      </c>
      <c r="K27" s="71">
        <f>150000000+224146717</f>
        <v>374146717</v>
      </c>
      <c r="L27" s="71">
        <f t="shared" si="3"/>
        <v>-129075034</v>
      </c>
      <c r="M27" s="35">
        <f t="shared" si="4"/>
        <v>-0.25649732696073385</v>
      </c>
      <c r="N27" s="36">
        <v>178502237</v>
      </c>
      <c r="O27" s="36">
        <v>98782416</v>
      </c>
      <c r="P27" s="36">
        <f t="shared" si="5"/>
        <v>-79719821</v>
      </c>
      <c r="Q27" s="37">
        <f t="shared" si="0"/>
        <v>-0.44660404451962132</v>
      </c>
      <c r="R27" s="30" t="s">
        <v>72</v>
      </c>
      <c r="S27" s="36">
        <f t="shared" si="1"/>
        <v>110989558</v>
      </c>
      <c r="T27" s="36">
        <f t="shared" si="1"/>
        <v>48534856</v>
      </c>
      <c r="U27" s="36">
        <f t="shared" si="6"/>
        <v>-62454702</v>
      </c>
      <c r="V27" s="37">
        <f t="shared" si="2"/>
        <v>-0.56270790807185667</v>
      </c>
      <c r="W27" s="38" t="s">
        <v>73</v>
      </c>
      <c r="X27" s="36">
        <v>289491795</v>
      </c>
      <c r="Y27" s="55">
        <v>147317272</v>
      </c>
      <c r="Z27" s="36">
        <f t="shared" si="7"/>
        <v>-142174523</v>
      </c>
      <c r="AA27" s="37">
        <f t="shared" si="8"/>
        <v>-0.49111762563080585</v>
      </c>
      <c r="AB27" s="38" t="s">
        <v>74</v>
      </c>
      <c r="AC27" s="34">
        <v>411681325</v>
      </c>
      <c r="AD27" s="34">
        <v>204787693</v>
      </c>
      <c r="AE27" s="36">
        <f t="shared" si="9"/>
        <v>-206893632</v>
      </c>
      <c r="AF27" s="37">
        <f t="shared" si="10"/>
        <v>-0.50255772957396116</v>
      </c>
      <c r="AG27" s="56" t="s">
        <v>75</v>
      </c>
      <c r="AH27" s="70">
        <v>337589025</v>
      </c>
      <c r="AI27" s="70">
        <f t="shared" si="11"/>
        <v>-36557692</v>
      </c>
      <c r="AJ27" s="70">
        <v>503221751</v>
      </c>
      <c r="AK27" s="70">
        <v>337589025</v>
      </c>
      <c r="AL27" s="70">
        <f>+AK27-AJ27</f>
        <v>-165632726</v>
      </c>
      <c r="AM27" s="37">
        <f>(AK27-AJ27)/AJ27</f>
        <v>-0.32914460805967827</v>
      </c>
      <c r="AN27" s="56" t="s">
        <v>76</v>
      </c>
      <c r="AO27" s="57">
        <f>+AK27/K27</f>
        <v>0.90229049103215841</v>
      </c>
      <c r="AP27" s="60"/>
    </row>
    <row r="28" spans="2:42" s="44" customFormat="1" ht="116.25" customHeight="1" x14ac:dyDescent="0.25">
      <c r="B28" s="25">
        <v>4</v>
      </c>
      <c r="C28" s="29" t="s">
        <v>77</v>
      </c>
      <c r="D28" s="30" t="s">
        <v>78</v>
      </c>
      <c r="E28" s="40">
        <v>-0.2399</v>
      </c>
      <c r="F28" s="32">
        <v>45658</v>
      </c>
      <c r="G28" s="32">
        <v>46022</v>
      </c>
      <c r="H28" s="33" t="s">
        <v>79</v>
      </c>
      <c r="I28" s="30" t="s">
        <v>80</v>
      </c>
      <c r="J28" s="71">
        <v>5557711438</v>
      </c>
      <c r="K28" s="71">
        <v>4224633817.5900002</v>
      </c>
      <c r="L28" s="71">
        <f t="shared" si="3"/>
        <v>-1333077620.4099998</v>
      </c>
      <c r="M28" s="35">
        <f t="shared" si="4"/>
        <v>-0.23986089153446974</v>
      </c>
      <c r="N28" s="36">
        <v>1514053993.6300001</v>
      </c>
      <c r="O28" s="36">
        <v>935928351</v>
      </c>
      <c r="P28" s="36">
        <f t="shared" si="5"/>
        <v>-578125642.63000011</v>
      </c>
      <c r="Q28" s="37">
        <f t="shared" si="0"/>
        <v>-0.38183951501222402</v>
      </c>
      <c r="R28" s="30" t="s">
        <v>81</v>
      </c>
      <c r="S28" s="36">
        <f t="shared" si="1"/>
        <v>1339980728.9899998</v>
      </c>
      <c r="T28" s="36">
        <f t="shared" si="1"/>
        <v>937048071</v>
      </c>
      <c r="U28" s="36">
        <f t="shared" si="6"/>
        <v>-402932657.98999977</v>
      </c>
      <c r="V28" s="37">
        <f t="shared" si="2"/>
        <v>-0.30070033790240192</v>
      </c>
      <c r="W28" s="38" t="s">
        <v>82</v>
      </c>
      <c r="X28" s="36">
        <v>2854034722.6199999</v>
      </c>
      <c r="Y28" s="55">
        <v>1872976422</v>
      </c>
      <c r="Z28" s="36">
        <f t="shared" si="7"/>
        <v>-981058300.61999989</v>
      </c>
      <c r="AA28" s="37">
        <f t="shared" si="8"/>
        <v>-0.34374434650163954</v>
      </c>
      <c r="AB28" s="38" t="s">
        <v>83</v>
      </c>
      <c r="AC28" s="34">
        <v>3964316892.6200004</v>
      </c>
      <c r="AD28" s="61">
        <v>2909174680.3899999</v>
      </c>
      <c r="AE28" s="36">
        <f t="shared" si="9"/>
        <v>-1055142212.2300005</v>
      </c>
      <c r="AF28" s="37">
        <f t="shared" si="10"/>
        <v>-0.26615990618566859</v>
      </c>
      <c r="AG28" s="56" t="s">
        <v>84</v>
      </c>
      <c r="AH28" s="70">
        <v>4430405450.5199995</v>
      </c>
      <c r="AI28" s="70">
        <f t="shared" si="11"/>
        <v>205771632.92999935</v>
      </c>
      <c r="AJ28" s="70">
        <v>6058503988.71</v>
      </c>
      <c r="AK28" s="70">
        <v>4430405450.5199995</v>
      </c>
      <c r="AL28" s="70">
        <f t="shared" ref="AL28:AL38" si="14">+AK28-AJ28</f>
        <v>-1628098538.1900005</v>
      </c>
      <c r="AM28" s="37">
        <f t="shared" si="12"/>
        <v>-0.26872946542974241</v>
      </c>
      <c r="AN28" s="56" t="s">
        <v>148</v>
      </c>
      <c r="AO28" s="57">
        <f t="shared" si="13"/>
        <v>1.0487075665761216</v>
      </c>
      <c r="AP28" s="62"/>
    </row>
    <row r="29" spans="2:42" s="44" customFormat="1" ht="318" customHeight="1" x14ac:dyDescent="0.25">
      <c r="B29" s="25">
        <v>5</v>
      </c>
      <c r="C29" s="29" t="s">
        <v>85</v>
      </c>
      <c r="D29" s="41" t="s">
        <v>86</v>
      </c>
      <c r="E29" s="31">
        <v>0.03</v>
      </c>
      <c r="F29" s="32">
        <v>45658</v>
      </c>
      <c r="G29" s="32">
        <v>46022</v>
      </c>
      <c r="H29" s="33" t="s">
        <v>63</v>
      </c>
      <c r="I29" s="30" t="s">
        <v>87</v>
      </c>
      <c r="J29" s="70">
        <v>485916025.89999998</v>
      </c>
      <c r="K29" s="71">
        <v>471338545</v>
      </c>
      <c r="L29" s="71">
        <f t="shared" si="3"/>
        <v>-14577480.899999976</v>
      </c>
      <c r="M29" s="35">
        <f t="shared" si="4"/>
        <v>-3.000000025313011E-2</v>
      </c>
      <c r="N29" s="36">
        <v>88193160</v>
      </c>
      <c r="O29" s="36">
        <v>140823962</v>
      </c>
      <c r="P29" s="36">
        <f t="shared" si="5"/>
        <v>52630802</v>
      </c>
      <c r="Q29" s="37">
        <f t="shared" si="0"/>
        <v>0.59676739103123189</v>
      </c>
      <c r="R29" s="42" t="s">
        <v>88</v>
      </c>
      <c r="S29" s="36">
        <f t="shared" si="1"/>
        <v>88756180.400000006</v>
      </c>
      <c r="T29" s="36">
        <f t="shared" si="1"/>
        <v>134747403</v>
      </c>
      <c r="U29" s="36">
        <f t="shared" si="6"/>
        <v>45991222.599999994</v>
      </c>
      <c r="V29" s="37">
        <f t="shared" si="2"/>
        <v>0.51817487405079898</v>
      </c>
      <c r="W29" s="63" t="s">
        <v>89</v>
      </c>
      <c r="X29" s="36">
        <v>176949340.40000001</v>
      </c>
      <c r="Y29" s="36">
        <v>275571365</v>
      </c>
      <c r="Z29" s="36">
        <f t="shared" si="7"/>
        <v>98622024.599999994</v>
      </c>
      <c r="AA29" s="37">
        <f t="shared" si="8"/>
        <v>0.55734609904202836</v>
      </c>
      <c r="AB29" s="38" t="s">
        <v>90</v>
      </c>
      <c r="AC29" s="36">
        <v>384924211.39999998</v>
      </c>
      <c r="AD29" s="36">
        <v>542942746.88000011</v>
      </c>
      <c r="AE29" s="36">
        <f t="shared" si="9"/>
        <v>158018535.48000014</v>
      </c>
      <c r="AF29" s="37">
        <f t="shared" si="10"/>
        <v>0.4105185665128056</v>
      </c>
      <c r="AG29" s="56" t="s">
        <v>91</v>
      </c>
      <c r="AH29" s="70">
        <v>834067882.11000001</v>
      </c>
      <c r="AI29" s="70">
        <f t="shared" si="11"/>
        <v>362729337.11000001</v>
      </c>
      <c r="AJ29" s="70">
        <v>485916025.89999998</v>
      </c>
      <c r="AK29" s="70">
        <v>834067882.11000001</v>
      </c>
      <c r="AL29" s="70">
        <f t="shared" si="14"/>
        <v>348151856.21000004</v>
      </c>
      <c r="AM29" s="37">
        <f t="shared" si="12"/>
        <v>0.71648564289511341</v>
      </c>
      <c r="AN29" s="64" t="s">
        <v>149</v>
      </c>
      <c r="AO29" s="57">
        <f t="shared" si="13"/>
        <v>1.7695728281887066</v>
      </c>
      <c r="AP29" s="60"/>
    </row>
    <row r="30" spans="2:42" s="44" customFormat="1" ht="126" customHeight="1" x14ac:dyDescent="0.25">
      <c r="B30" s="25">
        <v>6</v>
      </c>
      <c r="C30" s="29" t="s">
        <v>92</v>
      </c>
      <c r="D30" s="30" t="s">
        <v>93</v>
      </c>
      <c r="E30" s="43">
        <v>0.4556</v>
      </c>
      <c r="F30" s="32">
        <v>45658</v>
      </c>
      <c r="G30" s="32">
        <v>46022</v>
      </c>
      <c r="H30" s="33" t="s">
        <v>54</v>
      </c>
      <c r="I30" s="30" t="s">
        <v>94</v>
      </c>
      <c r="J30" s="70">
        <v>1746875650</v>
      </c>
      <c r="K30" s="71">
        <f>200700000+750255926</f>
        <v>950955926</v>
      </c>
      <c r="L30" s="71">
        <f t="shared" si="3"/>
        <v>-795919724</v>
      </c>
      <c r="M30" s="35">
        <f t="shared" si="4"/>
        <v>-0.45562471719151848</v>
      </c>
      <c r="N30" s="36">
        <v>375682060</v>
      </c>
      <c r="O30" s="36">
        <v>118180629</v>
      </c>
      <c r="P30" s="36">
        <f t="shared" si="5"/>
        <v>-257501431</v>
      </c>
      <c r="Q30" s="37">
        <f t="shared" si="0"/>
        <v>-0.68542381555297049</v>
      </c>
      <c r="R30" s="30" t="s">
        <v>95</v>
      </c>
      <c r="S30" s="36">
        <f t="shared" si="1"/>
        <v>494985875.5</v>
      </c>
      <c r="T30" s="36">
        <f t="shared" si="1"/>
        <v>122109119</v>
      </c>
      <c r="U30" s="36">
        <f t="shared" si="6"/>
        <v>-372876756.5</v>
      </c>
      <c r="V30" s="37">
        <f t="shared" si="2"/>
        <v>-0.7533078719132057</v>
      </c>
      <c r="W30" s="63" t="s">
        <v>96</v>
      </c>
      <c r="X30" s="36">
        <v>870667935.5</v>
      </c>
      <c r="Y30" s="36">
        <v>240289748</v>
      </c>
      <c r="Z30" s="36">
        <f t="shared" si="7"/>
        <v>-630378187.5</v>
      </c>
      <c r="AA30" s="37">
        <f t="shared" si="8"/>
        <v>-0.7240167712596326</v>
      </c>
      <c r="AB30" s="38" t="s">
        <v>97</v>
      </c>
      <c r="AC30" s="36">
        <v>1187545025.5</v>
      </c>
      <c r="AD30" s="36">
        <v>492053466</v>
      </c>
      <c r="AE30" s="36">
        <f t="shared" si="9"/>
        <v>-695491559.5</v>
      </c>
      <c r="AF30" s="37">
        <f t="shared" si="10"/>
        <v>-0.58565489692247463</v>
      </c>
      <c r="AG30" s="56" t="s">
        <v>98</v>
      </c>
      <c r="AH30" s="70">
        <v>850125021.29999995</v>
      </c>
      <c r="AI30" s="70">
        <f t="shared" si="11"/>
        <v>-100830904.70000005</v>
      </c>
      <c r="AJ30" s="70">
        <v>1861845338.8200002</v>
      </c>
      <c r="AK30" s="70">
        <v>850125021.29999995</v>
      </c>
      <c r="AL30" s="70">
        <f t="shared" si="14"/>
        <v>-1011720317.5200002</v>
      </c>
      <c r="AM30" s="37">
        <f t="shared" si="12"/>
        <v>-0.54339654128371806</v>
      </c>
      <c r="AN30" s="56" t="s">
        <v>99</v>
      </c>
      <c r="AO30" s="57">
        <f t="shared" si="13"/>
        <v>0.8939688980917081</v>
      </c>
      <c r="AP30" s="60"/>
    </row>
    <row r="31" spans="2:42" s="44" customFormat="1" ht="81.75" customHeight="1" x14ac:dyDescent="0.25">
      <c r="B31" s="25">
        <v>7</v>
      </c>
      <c r="C31" s="29" t="s">
        <v>100</v>
      </c>
      <c r="D31" s="30" t="s">
        <v>101</v>
      </c>
      <c r="E31" s="31">
        <v>0</v>
      </c>
      <c r="F31" s="32">
        <v>45658</v>
      </c>
      <c r="G31" s="32">
        <v>46022</v>
      </c>
      <c r="H31" s="33" t="s">
        <v>63</v>
      </c>
      <c r="I31" s="30" t="s">
        <v>101</v>
      </c>
      <c r="J31" s="70">
        <v>0</v>
      </c>
      <c r="K31" s="71">
        <v>0</v>
      </c>
      <c r="L31" s="71">
        <f t="shared" si="3"/>
        <v>0</v>
      </c>
      <c r="M31" s="35">
        <v>0</v>
      </c>
      <c r="N31" s="36">
        <f t="shared" ref="N31:N36" si="15">+J31</f>
        <v>0</v>
      </c>
      <c r="O31" s="36">
        <v>0</v>
      </c>
      <c r="P31" s="36">
        <f t="shared" si="5"/>
        <v>0</v>
      </c>
      <c r="Q31" s="37">
        <v>0</v>
      </c>
      <c r="R31" s="30" t="s">
        <v>60</v>
      </c>
      <c r="S31" s="36">
        <f t="shared" si="1"/>
        <v>0</v>
      </c>
      <c r="T31" s="36">
        <f t="shared" si="1"/>
        <v>0</v>
      </c>
      <c r="U31" s="36">
        <f t="shared" si="6"/>
        <v>0</v>
      </c>
      <c r="V31" s="37">
        <v>0</v>
      </c>
      <c r="W31" s="63" t="s">
        <v>60</v>
      </c>
      <c r="X31" s="36">
        <v>0</v>
      </c>
      <c r="Y31" s="36">
        <v>0</v>
      </c>
      <c r="Z31" s="36">
        <f t="shared" si="7"/>
        <v>0</v>
      </c>
      <c r="AA31" s="37">
        <v>0</v>
      </c>
      <c r="AB31" s="38" t="s">
        <v>60</v>
      </c>
      <c r="AC31" s="36">
        <v>0</v>
      </c>
      <c r="AD31" s="36">
        <v>0</v>
      </c>
      <c r="AE31" s="36">
        <f t="shared" si="9"/>
        <v>0</v>
      </c>
      <c r="AF31" s="37">
        <v>0</v>
      </c>
      <c r="AG31" s="65" t="s">
        <v>60</v>
      </c>
      <c r="AH31" s="70">
        <v>0</v>
      </c>
      <c r="AI31" s="70">
        <f t="shared" si="11"/>
        <v>0</v>
      </c>
      <c r="AJ31" s="70">
        <v>0</v>
      </c>
      <c r="AK31" s="70">
        <v>0</v>
      </c>
      <c r="AL31" s="70">
        <f t="shared" si="14"/>
        <v>0</v>
      </c>
      <c r="AM31" s="37">
        <v>0</v>
      </c>
      <c r="AN31" s="56" t="s">
        <v>145</v>
      </c>
      <c r="AO31" s="57"/>
      <c r="AP31" s="60"/>
    </row>
    <row r="32" spans="2:42" s="44" customFormat="1" ht="195.75" customHeight="1" x14ac:dyDescent="0.25">
      <c r="B32" s="25">
        <v>8</v>
      </c>
      <c r="C32" s="29" t="s">
        <v>102</v>
      </c>
      <c r="D32" s="30" t="s">
        <v>103</v>
      </c>
      <c r="E32" s="31">
        <v>0</v>
      </c>
      <c r="F32" s="32">
        <v>45658</v>
      </c>
      <c r="G32" s="32">
        <v>46022</v>
      </c>
      <c r="H32" s="33" t="s">
        <v>79</v>
      </c>
      <c r="I32" s="30" t="s">
        <v>104</v>
      </c>
      <c r="J32" s="70">
        <v>143685667</v>
      </c>
      <c r="K32" s="71">
        <v>235043898</v>
      </c>
      <c r="L32" s="71">
        <v>0</v>
      </c>
      <c r="M32" s="35">
        <v>0</v>
      </c>
      <c r="N32" s="36">
        <v>21507922</v>
      </c>
      <c r="O32" s="36">
        <f>21507920+10753960</f>
        <v>32261880</v>
      </c>
      <c r="P32" s="36">
        <f t="shared" si="5"/>
        <v>10753958</v>
      </c>
      <c r="Q32" s="37">
        <f>(O32-N32)/N32</f>
        <v>0.49999986051651107</v>
      </c>
      <c r="R32" s="30" t="s">
        <v>105</v>
      </c>
      <c r="S32" s="36">
        <f t="shared" si="1"/>
        <v>43015844</v>
      </c>
      <c r="T32" s="36">
        <f t="shared" si="1"/>
        <v>35996916.260000005</v>
      </c>
      <c r="U32" s="36">
        <f t="shared" si="6"/>
        <v>-7018927.7399999946</v>
      </c>
      <c r="V32" s="37">
        <f t="shared" si="2"/>
        <v>-0.16317075494322497</v>
      </c>
      <c r="W32" s="38" t="s">
        <v>106</v>
      </c>
      <c r="X32" s="36">
        <v>64523766</v>
      </c>
      <c r="Y32" s="36">
        <v>68258796.260000005</v>
      </c>
      <c r="Z32" s="36">
        <f t="shared" si="7"/>
        <v>3735030.2600000054</v>
      </c>
      <c r="AA32" s="37">
        <f t="shared" si="8"/>
        <v>5.7886116876687037E-2</v>
      </c>
      <c r="AB32" s="38" t="s">
        <v>107</v>
      </c>
      <c r="AC32" s="66">
        <v>96785647</v>
      </c>
      <c r="AD32" s="36">
        <v>112164258.95999999</v>
      </c>
      <c r="AE32" s="36">
        <f t="shared" si="9"/>
        <v>15378611.959999993</v>
      </c>
      <c r="AF32" s="37">
        <f t="shared" si="10"/>
        <v>0.15889351816803987</v>
      </c>
      <c r="AG32" s="56" t="s">
        <v>108</v>
      </c>
      <c r="AH32" s="70">
        <v>156439076.81999999</v>
      </c>
      <c r="AI32" s="70">
        <f t="shared" si="11"/>
        <v>-78604821.180000007</v>
      </c>
      <c r="AJ32" s="70">
        <v>143685667</v>
      </c>
      <c r="AK32" s="70">
        <v>156439076.81999999</v>
      </c>
      <c r="AL32" s="70">
        <f>+AK32-AJ32</f>
        <v>12753409.819999993</v>
      </c>
      <c r="AM32" s="37">
        <f t="shared" si="12"/>
        <v>8.8759095366136923E-2</v>
      </c>
      <c r="AN32" s="64" t="s">
        <v>150</v>
      </c>
      <c r="AO32" s="57">
        <f t="shared" si="13"/>
        <v>0.66557387003511992</v>
      </c>
      <c r="AP32" s="60"/>
    </row>
    <row r="33" spans="2:42" s="44" customFormat="1" ht="273" customHeight="1" x14ac:dyDescent="0.25">
      <c r="B33" s="25">
        <v>9</v>
      </c>
      <c r="C33" s="29" t="s">
        <v>109</v>
      </c>
      <c r="D33" s="30" t="s">
        <v>110</v>
      </c>
      <c r="E33" s="31">
        <v>3.7999999999999999E-2</v>
      </c>
      <c r="F33" s="32">
        <v>45658</v>
      </c>
      <c r="G33" s="32">
        <v>46022</v>
      </c>
      <c r="H33" s="33" t="s">
        <v>79</v>
      </c>
      <c r="I33" s="30" t="s">
        <v>111</v>
      </c>
      <c r="J33" s="71">
        <v>105112288.79000001</v>
      </c>
      <c r="K33" s="71">
        <v>101106289</v>
      </c>
      <c r="L33" s="71">
        <f t="shared" si="3"/>
        <v>-4005999.7900000066</v>
      </c>
      <c r="M33" s="35">
        <f>(K33-J33)/J33</f>
        <v>-3.8111621734385849E-2</v>
      </c>
      <c r="N33" s="36">
        <v>21690647.440000001</v>
      </c>
      <c r="O33" s="36">
        <v>8416708</v>
      </c>
      <c r="P33" s="36">
        <f t="shared" si="5"/>
        <v>-13273939.440000001</v>
      </c>
      <c r="Q33" s="37">
        <f>(O33-N33)/N33</f>
        <v>-0.61196603175253128</v>
      </c>
      <c r="R33" s="30" t="s">
        <v>112</v>
      </c>
      <c r="S33" s="36">
        <f t="shared" si="1"/>
        <v>26224219.069999997</v>
      </c>
      <c r="T33" s="36">
        <f t="shared" si="1"/>
        <v>27883949.579999998</v>
      </c>
      <c r="U33" s="36">
        <f t="shared" si="6"/>
        <v>1659730.5100000016</v>
      </c>
      <c r="V33" s="37">
        <f t="shared" si="2"/>
        <v>6.328998799047944E-2</v>
      </c>
      <c r="W33" s="38" t="s">
        <v>113</v>
      </c>
      <c r="X33" s="36">
        <v>47914866.509999998</v>
      </c>
      <c r="Y33" s="36">
        <v>36300657.579999998</v>
      </c>
      <c r="Z33" s="36">
        <f t="shared" si="7"/>
        <v>-11614208.93</v>
      </c>
      <c r="AA33" s="37">
        <f t="shared" si="8"/>
        <v>-0.24239259703616359</v>
      </c>
      <c r="AB33" s="38" t="s">
        <v>114</v>
      </c>
      <c r="AC33" s="36">
        <v>62614102.760000005</v>
      </c>
      <c r="AD33" s="36">
        <v>54230417.86999999</v>
      </c>
      <c r="AE33" s="36">
        <f t="shared" si="9"/>
        <v>-8383684.8900000155</v>
      </c>
      <c r="AF33" s="37">
        <f>(AD33-AC33)/AC33</f>
        <v>-0.13389451450154446</v>
      </c>
      <c r="AG33" s="56" t="s">
        <v>115</v>
      </c>
      <c r="AH33" s="70">
        <v>71292037.949999988</v>
      </c>
      <c r="AI33" s="70">
        <f t="shared" si="11"/>
        <v>-29814251.050000012</v>
      </c>
      <c r="AJ33" s="70">
        <v>90829950.489999995</v>
      </c>
      <c r="AK33" s="70">
        <v>71292037.949999988</v>
      </c>
      <c r="AL33" s="70">
        <f t="shared" si="14"/>
        <v>-19537912.540000007</v>
      </c>
      <c r="AM33" s="37">
        <f t="shared" si="12"/>
        <v>-0.21510429582531865</v>
      </c>
      <c r="AN33" s="56" t="s">
        <v>155</v>
      </c>
      <c r="AO33" s="57">
        <f t="shared" si="13"/>
        <v>0.7051197176270606</v>
      </c>
      <c r="AP33" s="60"/>
    </row>
    <row r="34" spans="2:42" s="44" customFormat="1" ht="127.5" customHeight="1" x14ac:dyDescent="0.25">
      <c r="B34" s="25">
        <v>10</v>
      </c>
      <c r="C34" s="29" t="s">
        <v>116</v>
      </c>
      <c r="D34" s="30" t="s">
        <v>117</v>
      </c>
      <c r="E34" s="31">
        <v>0</v>
      </c>
      <c r="F34" s="32">
        <v>45658</v>
      </c>
      <c r="G34" s="32">
        <v>46022</v>
      </c>
      <c r="H34" s="33" t="s">
        <v>118</v>
      </c>
      <c r="I34" s="30" t="s">
        <v>119</v>
      </c>
      <c r="J34" s="70">
        <v>0</v>
      </c>
      <c r="K34" s="71">
        <v>0</v>
      </c>
      <c r="L34" s="71">
        <f t="shared" si="3"/>
        <v>0</v>
      </c>
      <c r="M34" s="35">
        <v>0</v>
      </c>
      <c r="N34" s="36">
        <f t="shared" si="15"/>
        <v>0</v>
      </c>
      <c r="O34" s="36">
        <v>0</v>
      </c>
      <c r="P34" s="36">
        <f t="shared" si="5"/>
        <v>0</v>
      </c>
      <c r="Q34" s="37">
        <v>0</v>
      </c>
      <c r="R34" s="29" t="s">
        <v>60</v>
      </c>
      <c r="S34" s="36">
        <f t="shared" si="1"/>
        <v>0</v>
      </c>
      <c r="T34" s="36">
        <f t="shared" si="1"/>
        <v>0</v>
      </c>
      <c r="U34" s="36">
        <f t="shared" si="6"/>
        <v>0</v>
      </c>
      <c r="V34" s="37">
        <v>0</v>
      </c>
      <c r="W34" s="63" t="s">
        <v>60</v>
      </c>
      <c r="X34" s="36">
        <v>0</v>
      </c>
      <c r="Y34" s="36">
        <v>0</v>
      </c>
      <c r="Z34" s="36">
        <f t="shared" si="7"/>
        <v>0</v>
      </c>
      <c r="AA34" s="37">
        <v>0</v>
      </c>
      <c r="AB34" s="38" t="s">
        <v>60</v>
      </c>
      <c r="AC34" s="36">
        <v>2896100</v>
      </c>
      <c r="AD34" s="36">
        <v>0</v>
      </c>
      <c r="AE34" s="36">
        <f t="shared" si="9"/>
        <v>-2896100</v>
      </c>
      <c r="AF34" s="37">
        <f t="shared" si="10"/>
        <v>-1</v>
      </c>
      <c r="AG34" s="56" t="s">
        <v>60</v>
      </c>
      <c r="AH34" s="70">
        <v>1111600</v>
      </c>
      <c r="AI34" s="70">
        <f t="shared" si="11"/>
        <v>1111600</v>
      </c>
      <c r="AJ34" s="70">
        <v>3424400</v>
      </c>
      <c r="AK34" s="70">
        <v>1111600</v>
      </c>
      <c r="AL34" s="70">
        <f t="shared" si="14"/>
        <v>-2312800</v>
      </c>
      <c r="AM34" s="37">
        <f t="shared" si="12"/>
        <v>-0.67538838920686839</v>
      </c>
      <c r="AN34" s="64" t="s">
        <v>151</v>
      </c>
      <c r="AO34" s="57"/>
      <c r="AP34" s="60"/>
    </row>
    <row r="35" spans="2:42" s="44" customFormat="1" ht="105" customHeight="1" x14ac:dyDescent="0.25">
      <c r="B35" s="25">
        <v>11</v>
      </c>
      <c r="C35" s="29" t="s">
        <v>120</v>
      </c>
      <c r="D35" s="41" t="s">
        <v>121</v>
      </c>
      <c r="E35" s="43">
        <v>0.37090000000000001</v>
      </c>
      <c r="F35" s="32">
        <v>45658</v>
      </c>
      <c r="G35" s="32">
        <v>46022</v>
      </c>
      <c r="H35" s="33" t="s">
        <v>79</v>
      </c>
      <c r="I35" s="30" t="s">
        <v>122</v>
      </c>
      <c r="J35" s="70">
        <v>352779418.82999998</v>
      </c>
      <c r="K35" s="71">
        <v>221927320</v>
      </c>
      <c r="L35" s="71">
        <f t="shared" si="3"/>
        <v>-130852098.82999998</v>
      </c>
      <c r="M35" s="37">
        <f>(K35-J35)/J35</f>
        <v>-0.37091760983102018</v>
      </c>
      <c r="N35" s="36">
        <v>3071900</v>
      </c>
      <c r="O35" s="36">
        <v>46943781</v>
      </c>
      <c r="P35" s="36">
        <f t="shared" si="5"/>
        <v>43871881</v>
      </c>
      <c r="Q35" s="37">
        <f>(O35-N35)/N35</f>
        <v>14.281676161333376</v>
      </c>
      <c r="R35" s="30" t="s">
        <v>123</v>
      </c>
      <c r="S35" s="36">
        <f t="shared" si="1"/>
        <v>2951400</v>
      </c>
      <c r="T35" s="36">
        <f t="shared" si="1"/>
        <v>42591226</v>
      </c>
      <c r="U35" s="36">
        <f t="shared" si="6"/>
        <v>39639826</v>
      </c>
      <c r="V35" s="37">
        <f t="shared" si="2"/>
        <v>13.430855187368707</v>
      </c>
      <c r="W35" s="63" t="s">
        <v>124</v>
      </c>
      <c r="X35" s="36">
        <v>6023300</v>
      </c>
      <c r="Y35" s="36">
        <v>89535007</v>
      </c>
      <c r="Z35" s="36">
        <f t="shared" si="7"/>
        <v>83511707</v>
      </c>
      <c r="AA35" s="37">
        <f t="shared" si="8"/>
        <v>13.864776285424933</v>
      </c>
      <c r="AB35" s="38" t="s">
        <v>125</v>
      </c>
      <c r="AC35" s="36">
        <v>6491130</v>
      </c>
      <c r="AD35" s="36">
        <v>119903859</v>
      </c>
      <c r="AE35" s="36">
        <f t="shared" si="9"/>
        <v>113412729</v>
      </c>
      <c r="AF35" s="37">
        <f t="shared" si="10"/>
        <v>17.471954651963525</v>
      </c>
      <c r="AG35" s="56" t="s">
        <v>126</v>
      </c>
      <c r="AH35" s="70">
        <v>363675505.48000002</v>
      </c>
      <c r="AI35" s="70">
        <f t="shared" si="11"/>
        <v>141748185.48000002</v>
      </c>
      <c r="AJ35" s="70">
        <v>352779418.83000004</v>
      </c>
      <c r="AK35" s="70">
        <v>363675505.48000002</v>
      </c>
      <c r="AL35" s="70">
        <f t="shared" si="14"/>
        <v>10896086.649999976</v>
      </c>
      <c r="AM35" s="37">
        <f t="shared" si="12"/>
        <v>3.0886401157236055E-2</v>
      </c>
      <c r="AN35" s="56" t="s">
        <v>144</v>
      </c>
      <c r="AO35" s="57">
        <f t="shared" si="13"/>
        <v>1.6387144470541077</v>
      </c>
      <c r="AP35" s="60"/>
    </row>
    <row r="36" spans="2:42" s="44" customFormat="1" ht="63" customHeight="1" x14ac:dyDescent="0.25">
      <c r="B36" s="25">
        <v>12</v>
      </c>
      <c r="C36" s="29" t="s">
        <v>127</v>
      </c>
      <c r="D36" s="30" t="s">
        <v>128</v>
      </c>
      <c r="E36" s="31">
        <v>0</v>
      </c>
      <c r="F36" s="32">
        <v>45658</v>
      </c>
      <c r="G36" s="32">
        <v>46022</v>
      </c>
      <c r="H36" s="33" t="s">
        <v>79</v>
      </c>
      <c r="I36" s="30" t="s">
        <v>129</v>
      </c>
      <c r="J36" s="70">
        <v>0</v>
      </c>
      <c r="K36" s="71">
        <v>0</v>
      </c>
      <c r="L36" s="71">
        <f t="shared" si="3"/>
        <v>0</v>
      </c>
      <c r="M36" s="35">
        <v>0</v>
      </c>
      <c r="N36" s="36">
        <f t="shared" si="15"/>
        <v>0</v>
      </c>
      <c r="O36" s="36">
        <v>0</v>
      </c>
      <c r="P36" s="36">
        <f t="shared" si="5"/>
        <v>0</v>
      </c>
      <c r="Q36" s="37">
        <v>0</v>
      </c>
      <c r="R36" s="25" t="s">
        <v>60</v>
      </c>
      <c r="S36" s="36">
        <f t="shared" si="1"/>
        <v>0</v>
      </c>
      <c r="T36" s="36">
        <f t="shared" si="1"/>
        <v>0</v>
      </c>
      <c r="U36" s="36">
        <f t="shared" si="6"/>
        <v>0</v>
      </c>
      <c r="V36" s="37">
        <v>0</v>
      </c>
      <c r="W36" s="63" t="s">
        <v>60</v>
      </c>
      <c r="X36" s="36">
        <v>0</v>
      </c>
      <c r="Y36" s="36">
        <v>0</v>
      </c>
      <c r="Z36" s="36">
        <f t="shared" si="7"/>
        <v>0</v>
      </c>
      <c r="AA36" s="37">
        <v>0</v>
      </c>
      <c r="AB36" s="38" t="s">
        <v>60</v>
      </c>
      <c r="AC36" s="36">
        <v>0</v>
      </c>
      <c r="AD36" s="36">
        <v>0</v>
      </c>
      <c r="AE36" s="36">
        <f t="shared" si="9"/>
        <v>0</v>
      </c>
      <c r="AF36" s="37">
        <v>0</v>
      </c>
      <c r="AG36" s="56" t="s">
        <v>60</v>
      </c>
      <c r="AH36" s="70">
        <v>0</v>
      </c>
      <c r="AI36" s="70">
        <f t="shared" si="11"/>
        <v>0</v>
      </c>
      <c r="AJ36" s="70">
        <v>0</v>
      </c>
      <c r="AK36" s="70">
        <v>0</v>
      </c>
      <c r="AL36" s="70">
        <f t="shared" si="14"/>
        <v>0</v>
      </c>
      <c r="AM36" s="37">
        <v>0</v>
      </c>
      <c r="AN36" s="64" t="s">
        <v>60</v>
      </c>
      <c r="AO36" s="57"/>
      <c r="AP36" s="60"/>
    </row>
    <row r="37" spans="2:42" s="44" customFormat="1" ht="339.75" customHeight="1" x14ac:dyDescent="0.25">
      <c r="B37" s="25">
        <v>13</v>
      </c>
      <c r="C37" s="29" t="s">
        <v>130</v>
      </c>
      <c r="D37" s="30" t="s">
        <v>131</v>
      </c>
      <c r="E37" s="31">
        <v>0</v>
      </c>
      <c r="F37" s="32">
        <v>45658</v>
      </c>
      <c r="G37" s="32">
        <v>46022</v>
      </c>
      <c r="H37" s="33" t="s">
        <v>79</v>
      </c>
      <c r="I37" s="30" t="s">
        <v>132</v>
      </c>
      <c r="J37" s="70">
        <v>368102074.72000003</v>
      </c>
      <c r="K37" s="71">
        <v>368103242.935</v>
      </c>
      <c r="L37" s="71">
        <f t="shared" si="3"/>
        <v>1168.214999973774</v>
      </c>
      <c r="M37" s="35">
        <f>(K37-J37)/J37</f>
        <v>3.1736169943143805E-6</v>
      </c>
      <c r="N37" s="36">
        <v>101662411.42</v>
      </c>
      <c r="O37" s="36">
        <v>87778651.409999996</v>
      </c>
      <c r="P37" s="36">
        <f t="shared" si="5"/>
        <v>-13883760.010000005</v>
      </c>
      <c r="Q37" s="37">
        <f>(O37-N37)/N37</f>
        <v>-0.13656728987709865</v>
      </c>
      <c r="R37" s="30" t="s">
        <v>133</v>
      </c>
      <c r="S37" s="36">
        <f t="shared" si="1"/>
        <v>73147025.999999985</v>
      </c>
      <c r="T37" s="36">
        <f t="shared" si="1"/>
        <v>86925596</v>
      </c>
      <c r="U37" s="36">
        <f t="shared" si="6"/>
        <v>13778570.000000015</v>
      </c>
      <c r="V37" s="37">
        <f t="shared" si="2"/>
        <v>0.18836815046998653</v>
      </c>
      <c r="W37" s="38" t="s">
        <v>134</v>
      </c>
      <c r="X37" s="36">
        <v>174809437.41999999</v>
      </c>
      <c r="Y37" s="36">
        <v>174704247.41</v>
      </c>
      <c r="Z37" s="36">
        <f t="shared" si="7"/>
        <v>-105190.00999999046</v>
      </c>
      <c r="AA37" s="37">
        <f t="shared" si="8"/>
        <v>-6.0174102469799293E-4</v>
      </c>
      <c r="AB37" s="38" t="s">
        <v>135</v>
      </c>
      <c r="AC37" s="36">
        <v>268163292.71000004</v>
      </c>
      <c r="AD37" s="36">
        <v>265967143.75</v>
      </c>
      <c r="AE37" s="36">
        <f t="shared" si="9"/>
        <v>-2196148.9600000381</v>
      </c>
      <c r="AF37" s="37">
        <f t="shared" si="10"/>
        <v>-8.1895957414836063E-3</v>
      </c>
      <c r="AG37" s="56" t="s">
        <v>136</v>
      </c>
      <c r="AH37" s="70">
        <v>359619984.75</v>
      </c>
      <c r="AI37" s="70">
        <f t="shared" si="11"/>
        <v>-8483258.1850000024</v>
      </c>
      <c r="AJ37" s="70">
        <v>368102074.72000003</v>
      </c>
      <c r="AK37" s="70">
        <v>359619984.75</v>
      </c>
      <c r="AL37" s="70">
        <f t="shared" si="14"/>
        <v>-8482089.9700000286</v>
      </c>
      <c r="AM37" s="37">
        <f t="shared" si="12"/>
        <v>-2.304276599487249E-2</v>
      </c>
      <c r="AN37" s="64" t="s">
        <v>152</v>
      </c>
      <c r="AO37" s="57">
        <f t="shared" si="13"/>
        <v>0.97695413352688665</v>
      </c>
      <c r="AP37" s="60"/>
    </row>
    <row r="38" spans="2:42" s="44" customFormat="1" ht="128.25" customHeight="1" x14ac:dyDescent="0.25">
      <c r="B38" s="25"/>
      <c r="C38" s="29"/>
      <c r="D38" s="30"/>
      <c r="E38" s="31"/>
      <c r="F38" s="32"/>
      <c r="G38" s="32"/>
      <c r="H38" s="33"/>
      <c r="I38" s="30"/>
      <c r="J38" s="68">
        <f>+SUM(J25:J37)</f>
        <v>18016313012.240005</v>
      </c>
      <c r="K38" s="68">
        <f>+SUM(K25:K37)</f>
        <v>17441868942.915001</v>
      </c>
      <c r="L38" s="69">
        <f t="shared" si="3"/>
        <v>-574444069.32500458</v>
      </c>
      <c r="M38" s="37">
        <f>(K38-J38)/J38</f>
        <v>-3.1884663023712796E-2</v>
      </c>
      <c r="N38" s="36">
        <f>SUM(N25:N37)</f>
        <v>3174427424.4900002</v>
      </c>
      <c r="O38" s="36">
        <f>SUM(O25:O37)</f>
        <v>2196281229.4099998</v>
      </c>
      <c r="P38" s="36">
        <f t="shared" si="5"/>
        <v>-978146195.0800004</v>
      </c>
      <c r="Q38" s="35">
        <f>(O38-N38)/N38</f>
        <v>-0.30813311009532629</v>
      </c>
      <c r="R38" s="38" t="s">
        <v>137</v>
      </c>
      <c r="S38" s="45">
        <f>+SUM(S25:S37)</f>
        <v>4706723344.9599991</v>
      </c>
      <c r="T38" s="45">
        <f>+SUM(T25:T37)</f>
        <v>3873042329.8400002</v>
      </c>
      <c r="U38" s="36">
        <f t="shared" si="6"/>
        <v>-833681015.11999893</v>
      </c>
      <c r="V38" s="37">
        <f t="shared" si="2"/>
        <v>-0.17712556146150207</v>
      </c>
      <c r="W38" s="38" t="s">
        <v>138</v>
      </c>
      <c r="X38" s="45">
        <f>+SUM(X25:X37)</f>
        <v>7881150769.4499998</v>
      </c>
      <c r="Y38" s="45">
        <f>+SUM(Y25:Y37)</f>
        <v>6069323559.25</v>
      </c>
      <c r="Z38" s="36">
        <f t="shared" si="7"/>
        <v>-1811827210.1999998</v>
      </c>
      <c r="AA38" s="37">
        <f t="shared" si="8"/>
        <v>-0.22989373800882651</v>
      </c>
      <c r="AB38" s="38" t="s">
        <v>139</v>
      </c>
      <c r="AC38" s="55">
        <f>+SUM(AC25:AC37)</f>
        <v>11377087020.990002</v>
      </c>
      <c r="AD38" s="55">
        <f>+SUM(AD25:AD37)</f>
        <v>10791198417.85</v>
      </c>
      <c r="AE38" s="36">
        <f t="shared" si="9"/>
        <v>-585888603.1400013</v>
      </c>
      <c r="AF38" s="67">
        <f t="shared" si="10"/>
        <v>-5.1497241961767026E-2</v>
      </c>
      <c r="AG38" s="37"/>
      <c r="AH38" s="69">
        <f>SUM(AH25:AH37)</f>
        <v>17406680721.93</v>
      </c>
      <c r="AI38" s="69">
        <f t="shared" si="11"/>
        <v>-35188220.98500061</v>
      </c>
      <c r="AJ38" s="69">
        <f>+SUM(AJ25:AJ37)</f>
        <v>18621217313.470005</v>
      </c>
      <c r="AK38" s="69">
        <f>+SUM(AK25:AK37)</f>
        <v>17406680721.93</v>
      </c>
      <c r="AL38" s="69">
        <f t="shared" si="14"/>
        <v>-1214536591.5400047</v>
      </c>
      <c r="AM38" s="37">
        <f>(AK38-AJ38)/AJ38</f>
        <v>-6.5223265004347858E-2</v>
      </c>
      <c r="AN38" s="64" t="s">
        <v>160</v>
      </c>
      <c r="AO38" s="57">
        <f>+AK38/K38</f>
        <v>0.99798254297746603</v>
      </c>
      <c r="AP38" s="60"/>
    </row>
    <row r="39" spans="2:42" s="44" customFormat="1" ht="30.75" customHeight="1" x14ac:dyDescent="0.25">
      <c r="B39" s="89" t="s">
        <v>156</v>
      </c>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60"/>
    </row>
    <row r="40" spans="2:42" s="44" customFormat="1" ht="22.5" customHeight="1" x14ac:dyDescent="0.25">
      <c r="B40" s="81" t="s">
        <v>157</v>
      </c>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74"/>
      <c r="AM40" s="47"/>
      <c r="AN40" s="73"/>
      <c r="AO40" s="73"/>
      <c r="AP40" s="60"/>
    </row>
    <row r="41" spans="2:42" s="39" customFormat="1" ht="24.75" customHeight="1" x14ac:dyDescent="0.25">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J41" s="46"/>
      <c r="AK41" s="47"/>
      <c r="AL41" s="47"/>
      <c r="AM41" s="48"/>
      <c r="AN41" s="47"/>
      <c r="AP41" s="23"/>
    </row>
    <row r="42" spans="2:42" ht="33.75" customHeight="1" x14ac:dyDescent="0.3">
      <c r="B42" s="91" t="s">
        <v>140</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3"/>
    </row>
    <row r="43" spans="2:42" ht="29.25" customHeight="1" x14ac:dyDescent="0.3">
      <c r="B43" s="88" t="s">
        <v>141</v>
      </c>
      <c r="C43" s="88"/>
      <c r="D43" s="88"/>
      <c r="E43" s="75" t="s">
        <v>142</v>
      </c>
      <c r="F43" s="76"/>
      <c r="G43" s="76"/>
      <c r="H43" s="77"/>
      <c r="I43" s="94" t="s">
        <v>143</v>
      </c>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row>
    <row r="44" spans="2:42" ht="156.75" customHeight="1" x14ac:dyDescent="0.3">
      <c r="B44" s="86" t="s">
        <v>161</v>
      </c>
      <c r="C44" s="87"/>
      <c r="D44" s="87"/>
      <c r="E44" s="78" t="s">
        <v>162</v>
      </c>
      <c r="F44" s="79"/>
      <c r="G44" s="79"/>
      <c r="H44" s="80"/>
      <c r="I44" s="86" t="s">
        <v>163</v>
      </c>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2:42" ht="60.6" customHeight="1" x14ac:dyDescent="0.3"/>
    <row r="46" spans="2:42" ht="60.6" customHeight="1" x14ac:dyDescent="0.3"/>
    <row r="47" spans="2:42" ht="60.6" customHeight="1" x14ac:dyDescent="0.3"/>
    <row r="48" spans="2:42" ht="60.6" customHeight="1" x14ac:dyDescent="0.3"/>
    <row r="49" ht="60.6" customHeight="1" x14ac:dyDescent="0.3"/>
    <row r="50" ht="60.6" customHeight="1" x14ac:dyDescent="0.3"/>
    <row r="51" ht="60.6" customHeight="1" x14ac:dyDescent="0.3"/>
    <row r="52" ht="60.6" customHeight="1" x14ac:dyDescent="0.3"/>
    <row r="53" ht="60.6" customHeight="1" x14ac:dyDescent="0.3"/>
    <row r="54" ht="60.6" customHeight="1" x14ac:dyDescent="0.3"/>
    <row r="55" ht="60.6" customHeight="1" x14ac:dyDescent="0.3"/>
    <row r="56" ht="60.6" customHeight="1" x14ac:dyDescent="0.3"/>
    <row r="57" ht="60.6" customHeight="1" x14ac:dyDescent="0.3"/>
    <row r="58" ht="60.6" customHeight="1" x14ac:dyDescent="0.3"/>
    <row r="59" ht="60.6" customHeight="1" x14ac:dyDescent="0.3"/>
  </sheetData>
  <sheetProtection algorithmName="SHA-512" hashValue="ilHPfhNEwW9qNb6Pu0Q6XsOysxM6v4jEV6ki1z2nvcI7juniJuvVrSGj3+/p5ymPYrxF4RxYs2hvU5baptdhfg==" saltValue="yCgMOVgBZKFaPp+8+/HFJw==" spinCount="100000" sheet="1" objects="1" scenarios="1"/>
  <autoFilter ref="B24:AN40" xr:uid="{00000000-0001-0000-0000-000000000000}"/>
  <mergeCells count="36">
    <mergeCell ref="AJ23:AL23"/>
    <mergeCell ref="AM23:AN23"/>
    <mergeCell ref="S23:W23"/>
    <mergeCell ref="X23:AB23"/>
    <mergeCell ref="AC23:AD23"/>
    <mergeCell ref="AE23:AG23"/>
    <mergeCell ref="J22:AI22"/>
    <mergeCell ref="AH23:AI23"/>
    <mergeCell ref="D14:M14"/>
    <mergeCell ref="B2:C4"/>
    <mergeCell ref="D2:M2"/>
    <mergeCell ref="D3:M3"/>
    <mergeCell ref="D4:M4"/>
    <mergeCell ref="D8:F8"/>
    <mergeCell ref="I8:M8"/>
    <mergeCell ref="D9:M9"/>
    <mergeCell ref="D10:M10"/>
    <mergeCell ref="D11:M11"/>
    <mergeCell ref="D12:M12"/>
    <mergeCell ref="D13:M13"/>
    <mergeCell ref="E43:H43"/>
    <mergeCell ref="E44:H44"/>
    <mergeCell ref="B40:AK40"/>
    <mergeCell ref="D15:M15"/>
    <mergeCell ref="D16:M16"/>
    <mergeCell ref="B22:I23"/>
    <mergeCell ref="AJ22:AN22"/>
    <mergeCell ref="B44:D44"/>
    <mergeCell ref="B43:D43"/>
    <mergeCell ref="B39:AO39"/>
    <mergeCell ref="B41:AH41"/>
    <mergeCell ref="B42:AH42"/>
    <mergeCell ref="I43:AH43"/>
    <mergeCell ref="I44:AH44"/>
    <mergeCell ref="AO22:AO24"/>
    <mergeCell ref="N23:R23"/>
  </mergeCells>
  <printOptions horizontalCentered="1"/>
  <pageMargins left="0.78740157480314965" right="0.23622047244094491" top="0.55118110236220474" bottom="0.98425196850393704" header="0.31496062992125984" footer="0.19685039370078741"/>
  <pageSetup paperSize="5" scale="26" fitToHeight="2" orientation="landscape" r:id="rId1"/>
  <headerFooter>
    <oddFooter>&amp;CPlan de Acción Institucional
FM-PS-DE-04. V3&amp;R&amp;G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 2025</vt:lpstr>
      <vt:lpstr>'PAG 2025'!Área_de_impresión</vt:lpstr>
      <vt:lpstr>'PAG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Alexandra Vargas Bravo</dc:creator>
  <cp:lastModifiedBy>Ruby Mileny Duque Mejia</cp:lastModifiedBy>
  <cp:lastPrinted>2026-02-02T21:13:22Z</cp:lastPrinted>
  <dcterms:created xsi:type="dcterms:W3CDTF">2026-01-26T20:06:25Z</dcterms:created>
  <dcterms:modified xsi:type="dcterms:W3CDTF">2026-02-02T21:14:54Z</dcterms:modified>
</cp:coreProperties>
</file>