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Marte\git_fin\26\APOYO FINANCIERO\AUSTERIDAD DEL GASTO\1_Plan_Interno_de_Austeridad_2026\Publicacion_pag_web\"/>
    </mc:Choice>
  </mc:AlternateContent>
  <xr:revisionPtr revIDLastSave="0" documentId="13_ncr:1_{73CE377B-6C8A-4DE1-8FC2-6FEADEC62B55}" xr6:coauthVersionLast="47" xr6:coauthVersionMax="47" xr10:uidLastSave="{00000000-0000-0000-0000-000000000000}"/>
  <bookViews>
    <workbookView xWindow="-120" yWindow="-120" windowWidth="29040" windowHeight="15720" xr2:uid="{32065FE2-6679-4AA0-9CE5-7D21C2AD0CE4}"/>
  </bookViews>
  <sheets>
    <sheet name="Plan 2026 a publicar" sheetId="1" r:id="rId1"/>
  </sheets>
  <externalReferences>
    <externalReference r:id="rId2"/>
  </externalReferences>
  <definedNames>
    <definedName name="_xlnm._FilterDatabase" localSheetId="0" hidden="1">'Plan 2026 a publicar'!$B$21:$AI$42</definedName>
    <definedName name="_xlnm.Print_Area" localSheetId="0">'Plan 2026 a publicar'!$B$18:$N$34</definedName>
    <definedName name="productoe">'[1]No eliminar'!$C$33:$C$57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M34" i="1"/>
  <c r="M33" i="1"/>
  <c r="L32" i="1"/>
  <c r="N32" i="1" s="1"/>
  <c r="N31" i="1"/>
  <c r="M31" i="1"/>
  <c r="M30" i="1"/>
  <c r="L30" i="1"/>
  <c r="N30" i="1" s="1"/>
  <c r="N29" i="1"/>
  <c r="L29" i="1"/>
  <c r="M29" i="1" s="1"/>
  <c r="M28" i="1"/>
  <c r="N27" i="1"/>
  <c r="N26" i="1"/>
  <c r="N25" i="1"/>
  <c r="L25" i="1"/>
  <c r="M25" i="1" s="1"/>
  <c r="L24" i="1"/>
  <c r="N24" i="1" s="1"/>
  <c r="K23" i="1"/>
  <c r="K42" i="1" s="1"/>
  <c r="AF22" i="1"/>
  <c r="AA22" i="1"/>
  <c r="U22" i="1"/>
  <c r="L22" i="1"/>
  <c r="L42" i="1" s="1"/>
  <c r="N42" i="1" l="1"/>
  <c r="M23" i="1"/>
  <c r="N23" i="1"/>
  <c r="M24" i="1"/>
  <c r="M22" i="1"/>
  <c r="M42" i="1" s="1"/>
  <c r="M32" i="1"/>
  <c r="N22" i="1"/>
  <c r="R22" i="1" s="1"/>
  <c r="W22" i="1" s="1"/>
  <c r="AC22" i="1" l="1"/>
  <c r="AH22" i="1" s="1"/>
  <c r="AI22" i="1" s="1"/>
  <c r="X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tc={D2C10CF6-C591-4128-933F-BEBDDDD4C7F8}</author>
    <author>tc={66FABFC1-576D-4C45-9B2E-2C913AB366DF}</author>
    <author>tc={7C499E72-29F2-41B6-BC3A-2D1E86C0E4A8}</author>
    <author>tc={3D927D1B-0CD1-4216-B409-E3BB7FBCE207}</author>
  </authors>
  <commentList>
    <comment ref="E21" authorId="0" shapeId="0" xr:uid="{D2C10CF6-C591-4128-933F-BEBDDDD4C7F8}">
      <text>
        <t>[Comentario encadenado]
Su versión de Excel le permite leer este comentario encadenado; sin embargo, las ediciones que se apliquen se quitarán si el archivo se abre en una versión más reciente de Excel. Más información: https://go.microsoft.com/fwlink/?linkid=870924
Comentario:
    Columna con información igual a la columna N</t>
      </text>
    </comment>
    <comment ref="L29" authorId="1" shapeId="0" xr:uid="{66FABFC1-576D-4C45-9B2E-2C913AB366D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reserva por $17.397.025</t>
      </text>
    </comment>
    <comment ref="L30" authorId="2" shapeId="0" xr:uid="{7C499E72-29F2-41B6-BC3A-2D1E86C0E4A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reserves por $17.777.197,65</t>
      </text>
    </comment>
    <comment ref="L32" authorId="3" shapeId="0" xr:uid="{3D927D1B-0CD1-4216-B409-E3BB7FBCE20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reserva de $23.436.347,02</t>
      </text>
    </comment>
  </commentList>
</comments>
</file>

<file path=xl/sharedStrings.xml><?xml version="1.0" encoding="utf-8"?>
<sst xmlns="http://schemas.openxmlformats.org/spreadsheetml/2006/main" count="153" uniqueCount="127">
  <si>
    <t>PLAN INTERNO DE AUSTERIDAD DEL GASTO PÚBLICO - ART</t>
  </si>
  <si>
    <t xml:space="preserve">Código: </t>
  </si>
  <si>
    <t>GESTIÓN FINANCIERA</t>
  </si>
  <si>
    <t xml:space="preserve">Versión: </t>
  </si>
  <si>
    <t>Secretaría General-GIT de Financiera</t>
  </si>
  <si>
    <t xml:space="preserve">Fecha de publicación: </t>
  </si>
  <si>
    <t>NOMBRE DEL DOCUMENTO</t>
  </si>
  <si>
    <t>PLAN INTERNO DE AUSTERIDAD DEL GASTO PÚBLICO DE LA AGENCIA DE RENOVACIÓN DEL TERRITORIO</t>
  </si>
  <si>
    <t>VIGENCIA</t>
  </si>
  <si>
    <t>OBJETIVO</t>
  </si>
  <si>
    <t>Implementar las acciones necesarias para incentivar el ahorro y disminuir los gastos generados por la entidad en coherencia con las prioridades del gobierno nacional y la normativa aplicable.</t>
  </si>
  <si>
    <t>MARCO NORMATIVO</t>
  </si>
  <si>
    <t>A partir de lo dispuesto en el siguiente marco normativo:
• Ley 2155 de 2021 por medio del cual se expide la ley de inversión social y se dictan otras Disposiciones.
• Decreto 1068 de 2015 por medio del cual se expide el Decreto Único Reglamentario del Sector Hacienda y Crédito Público.
• Decreto 0199 del 20 de febrero de 2024 expedido por el Ministerio de Hacienda y Crédito Público, conforme lo indicado en el artículo 19 de la Ley 2155 de 2021.
• Decreto de liquidación del Presupuesto General de la Nación.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 Directiva Presidencial No 13 del 20 de diciembre de 2024 - Directrices generales para la construcción del Plan de Austeridad del Gasto para la vigencia fiscal 2025
• Circulares Externas del Ministerio de Hacienda sobre el asunto.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</si>
  <si>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</si>
  <si>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</si>
  <si>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</si>
  <si>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</si>
  <si>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</si>
  <si>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por la Secretaria General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</si>
  <si>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</si>
  <si>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</si>
  <si>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</si>
  <si>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</si>
  <si>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INFORME SEMESTRAL</t>
  </si>
  <si>
    <t xml:space="preserve">La Secretaría General semestralmente reportará el informe de austeridad del gasto al Ministerio de Haciendo conforme a los lineamientos establecidos por esta entidad y realizará su publicación en la página web. 
</t>
  </si>
  <si>
    <t>FORMULACIÓN DEL PLAN</t>
  </si>
  <si>
    <t xml:space="preserve">META ANUAL </t>
  </si>
  <si>
    <r>
      <t>MONITOREO</t>
    </r>
    <r>
      <rPr>
        <sz val="14"/>
        <color theme="1"/>
        <rFont val="Calibri"/>
        <family val="2"/>
        <scheme val="minor"/>
      </rPr>
      <t xml:space="preserve"> (0</t>
    </r>
  </si>
  <si>
    <r>
      <t>MONITOREO</t>
    </r>
    <r>
      <rPr>
        <sz val="14"/>
        <color theme="1"/>
        <rFont val="Calibri"/>
        <family val="2"/>
        <scheme val="minor"/>
      </rPr>
      <t xml:space="preserve"> (01 de enero al 31 de marzo de 2026)</t>
    </r>
  </si>
  <si>
    <r>
      <t xml:space="preserve">INDICADOR DE CUMPLIMIENTO </t>
    </r>
    <r>
      <rPr>
        <sz val="14"/>
        <color theme="1"/>
        <rFont val="Calibri"/>
        <family val="2"/>
        <scheme val="minor"/>
      </rPr>
      <t xml:space="preserve">(Semestre 1)
</t>
    </r>
    <r>
      <rPr>
        <sz val="14"/>
        <color theme="1" tint="0.34998626667073579"/>
        <rFont val="Calibri"/>
        <family val="2"/>
        <scheme val="minor"/>
      </rPr>
      <t>(Acumlado/meta)</t>
    </r>
  </si>
  <si>
    <r>
      <t>MONITOREO</t>
    </r>
    <r>
      <rPr>
        <sz val="14"/>
        <color theme="1"/>
        <rFont val="Calibri"/>
        <family val="2"/>
        <scheme val="minor"/>
      </rPr>
      <t xml:space="preserve"> (01 de julio a 30 de septiembre de 2024)</t>
    </r>
  </si>
  <si>
    <r>
      <t>MONITOREO</t>
    </r>
    <r>
      <rPr>
        <sz val="14"/>
        <color theme="1"/>
        <rFont val="Calibri"/>
        <family val="2"/>
        <scheme val="minor"/>
      </rPr>
      <t xml:space="preserve"> (01 de octubre a 31 de diciembre de 2024)</t>
    </r>
  </si>
  <si>
    <r>
      <t xml:space="preserve">INDICADOR DE CUMPLIMIENTO </t>
    </r>
    <r>
      <rPr>
        <sz val="14"/>
        <color theme="1"/>
        <rFont val="Calibri"/>
        <family val="2"/>
        <scheme val="minor"/>
      </rPr>
      <t xml:space="preserve">(Anual)
</t>
    </r>
    <r>
      <rPr>
        <sz val="14"/>
        <color theme="2" tint="-0.499984740745262"/>
        <rFont val="Calibri"/>
        <family val="2"/>
        <scheme val="minor"/>
      </rPr>
      <t>(Acumulado /meta)</t>
    </r>
  </si>
  <si>
    <t>EJECUTADO</t>
  </si>
  <si>
    <t>META PRESUPUESTADA</t>
  </si>
  <si>
    <t>AHORRO PROPUESTO</t>
  </si>
  <si>
    <t>META</t>
  </si>
  <si>
    <t>COMPARATIVO META PLAN DE AUSTERIDAD</t>
  </si>
  <si>
    <t>COMPARATIVO GASTOS PERIODO MONITOREADO</t>
  </si>
  <si>
    <t>AVANCE</t>
  </si>
  <si>
    <t>Item</t>
  </si>
  <si>
    <t>CATEGORIAS DE AUSTERIDAD</t>
  </si>
  <si>
    <t>META (DESCRIPCIÓN CUALITATIVA)</t>
  </si>
  <si>
    <t>META CUANTITATIVA DE AHORRO (%)</t>
  </si>
  <si>
    <t>FECHA DE INICIO</t>
  </si>
  <si>
    <t>FECHA FINAL</t>
  </si>
  <si>
    <t>RESPONSABLE DE EJECUCIÓN</t>
  </si>
  <si>
    <t>MEDIDAS DE AUSTERIDAD (Actividades a implementar)</t>
  </si>
  <si>
    <t>% VARIACIÓN (gasto 2026-gasto 2025)/gasto 2025</t>
  </si>
  <si>
    <t>AVANCE CUALITATIVO</t>
  </si>
  <si>
    <t>% ACUMULADO</t>
  </si>
  <si>
    <r>
      <t xml:space="preserve">%VARIACIÓN 2025
</t>
    </r>
    <r>
      <rPr>
        <sz val="14"/>
        <color theme="2" tint="-0.499984740745262"/>
        <rFont val="Calibri"/>
        <family val="2"/>
        <scheme val="minor"/>
      </rPr>
      <t>(gasto 2026-gasto 2025)/gasto 2025</t>
    </r>
  </si>
  <si>
    <r>
      <t xml:space="preserve">%VARIACIÓN 2025
</t>
    </r>
    <r>
      <rPr>
        <sz val="14"/>
        <color theme="2" tint="-0.499984740745262"/>
        <rFont val="Calibri"/>
        <family val="2"/>
        <scheme val="minor"/>
      </rPr>
      <t>(gasto 2024-gasto 2023)/gasto 2023</t>
    </r>
  </si>
  <si>
    <t>Contratación de personal para la prestación de servicios profesionales y de apoyo a la gestión.</t>
  </si>
  <si>
    <t>Mantener el valor de la contratación de prestación de servicios profesionales, con relación a la vigencia anterior.</t>
  </si>
  <si>
    <t>Todas las dependencias</t>
  </si>
  <si>
    <t>Controlar la contratación de prestación de servicios sin afectar el desarrollo de las actividades misionales que por objeto tiene la entidad.</t>
  </si>
  <si>
    <t>Horas extras</t>
  </si>
  <si>
    <t>No superar el 7% el valor del reconocimiento de horas extras, respecto del año anterior teniendo en cuenta el aumento salarial.</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</si>
  <si>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</si>
  <si>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2026/ horas extras vigencia 2025.</t>
  </si>
  <si>
    <t>Vacaciones e indemnizaciones</t>
  </si>
  <si>
    <t>No superar el 56,11% en el pago de indemnización de vacaciones, respecto de lo pagado en 2025 teniendo en cuenta las variables que imposibilitan ahorro en este ítem.</t>
  </si>
  <si>
    <t>En este ítem no se puede generar ahorro debido a que por el cambio de gobierno es posible se presenten retiros de directivos y asesores que ameriten el pago de indemnización por vacaciones. Sin embargo, la ART realizará la programación de vacaciones de los funcionarios activos con el fin de evitar la acumulación de periodos.</t>
  </si>
  <si>
    <t>Arrendamiento y mantenimiento de bienes inmuebles, cambio de sede y adquisición de bienes muebles e inmuebles</t>
  </si>
  <si>
    <t>Ahorrar un 6,19% en el presupuesto asignado a arrendamiento de sedes y mantenimiento de bienes inmuebles.</t>
  </si>
  <si>
    <t>GIT Administrativa</t>
  </si>
  <si>
    <t>La reducción en los costos asociados se verán reflejados en el rubro de mantenimiento de bienes inmuebles debido a que estos se realizaron en la vigencia anterior, así como una reducción en una renegociación en el canon de arrendamiento de la sede central.</t>
  </si>
  <si>
    <t>Suministro de tiquetes y gastos de transporte de pasajeros</t>
  </si>
  <si>
    <t>En este ítem no se proyectan ahorros debido a que por temas de seguridad los desplazamientos se deben realizar vía aérea, adicionalmente por este rubro se reconocen los gastos de transporte terrestre y fluvial que legalizan los comisionados.</t>
  </si>
  <si>
    <t>GIT Talento Humano, Secretaría General y Direcciones</t>
  </si>
  <si>
    <t>Dar prelación a los encuentros virtuales, evitando el desplazamiento de los servidores públicos de la entidad; en caso de ser necesario  los tiquetes se deben adquirir en tarifa clase económica ofrecida por las aerolíneas.</t>
  </si>
  <si>
    <t xml:space="preserve">Reconocimiento de viáticos – Prelación encuentros virtuales
</t>
  </si>
  <si>
    <t>No superar el 2,8% en el reconocimiento de viáticos, respecto a la vigencia anterior teniendo en cuenta su importancia en el desarrollo de los proyectos misionales de la ART.</t>
  </si>
  <si>
    <t>Racionalizar el reconocimiento y pago de viáticos a los estrictamente necesarios, que responda a una adecuada planeación y programación de comisiones y propendiendo a la realización de reuniones virtuales
Realizar seguimiento a los gastos de viáticos.
Indicador: Valor de viáticos  vigencia 2026 / Valor de viáticos vigencia 2025.</t>
  </si>
  <si>
    <t xml:space="preserve">Eventos
</t>
  </si>
  <si>
    <t>No se contempla el desarrollo de eventos en la entidad, por tanto no aplica un porcentaje de ahorro.</t>
  </si>
  <si>
    <t>No se contempla el desarrollo de eventos en la entidad, por tanto no aplica un % de ahorro.</t>
  </si>
  <si>
    <t xml:space="preserve">Vigilancia
</t>
  </si>
  <si>
    <t xml:space="preserve">
Reducir el valor del servicio de vigilancia en las sedes y regionales de la Agencia de Renovación del Territorio garantizando la seguridad de los bienes y personas que hacen parte de ella o visitantes en un 1%.</t>
  </si>
  <si>
    <t>Continuar con los servicios de vigilancia por monitoreo y alarma en las regionales. En la sede Central de la ART, continuar con el servicio de vigilancia de un (1) Turno, con el costo del servicio de acuerdo con las tarifas establecidas por la Superintendencia de Vigilancia y Seguridad Privada y la incorporación de innovación tecnológica mediante la instalación de cámaras de seguridad con el objeto de fortalecer el esquema de vigilancia.</t>
  </si>
  <si>
    <t xml:space="preserve">Vehículos oficiales (combustible y mantenimiento preventivo y correctivo de vehículos)
</t>
  </si>
  <si>
    <t>No se tiene contemplada la compra de vehículos en la presente vigencia, no aplica este concepto como meta de ahorro.
No obstante a lo anterior, y teniendo en cuenta que los actuales vehículos requieren de combustible y de insumos como llantas, baterías, filtros, bombillos, aceites lubricantes y demás repuestos requeridos para el mantenimiento preventivo determinado por fábrica y mantenimiento correctivo, con el fin de garantizar su correcto funcionamiento.</t>
  </si>
  <si>
    <t>Realizar seguimiento al consumo de galones de combustible y realización de mantenimiento preventivo y correctivo a los vehículos de la ART. Se establecieron nuevas políticas para el uso de los vehículos de la entidad.
Gasto de mantenimiento de vehículos 2026 / gasto de mantenimiento de vehículos 2025. 
Galones consumidos 2026 / Galones consumidos /2025.</t>
  </si>
  <si>
    <t>Publicidad  estatal</t>
  </si>
  <si>
    <t>La ART no destina recursos para publicidad estatal, por tanto no se genera ahorro al no contemplarse este gasto. Lo registrado en este rubro obedece a las publicaciones en el diario oficial que por ley la entidad debe realizar.</t>
  </si>
  <si>
    <t>Oficina de Comunicaciones</t>
  </si>
  <si>
    <t>No aplican medidas porque no se contrata publicidad estatal.</t>
  </si>
  <si>
    <t xml:space="preserve">Papelería y Telefonía
</t>
  </si>
  <si>
    <t>Se ahorrará el 34,30% en gastos de papelería y telefonía respecto del año anterior.</t>
  </si>
  <si>
    <t>Se aplica la política de cero papel y no se cuenta con planes de telefonía móvil para los servidores públicos de la entidad. Se realizará seguimiento al consumo de papelería y llamadas telefónicas.</t>
  </si>
  <si>
    <t>Suscripción a periódicos y revistas, publicaciones y bases de datos</t>
  </si>
  <si>
    <t>La entidad no cuenta con suscripciones a publicaciones o bases de datos.</t>
  </si>
  <si>
    <t>No realizar suscripción a publicaciones o bases de datos utilizando la información pública.</t>
  </si>
  <si>
    <t xml:space="preserve">Sostenibilidad ambiental (servicios públicos de energía y agua)
</t>
  </si>
  <si>
    <t xml:space="preserve">La ART tiene contemplado para los servicios públicos un incremento del IPC para la presente vigencia pero propenderá con las políticas ambientales disminuir el consumo con el propósito de no tener un aumento en el costo con referencia a la vigencia 2025.
</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</si>
  <si>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2026/ KW de energía consumidos vigencia 2025. M3 de agua consumidos vigencia 2026 / M3 de agua consumidos vigencia 2025.</t>
  </si>
  <si>
    <t>Delegaciones oficiales</t>
  </si>
  <si>
    <t>La Entidad no ha tenido ni proyecta tener delegaciones oficiales durante la vigencia 2026,</t>
  </si>
  <si>
    <t>En lo posible evitar las delegaciones oficiales durante la vigencia 2026, en caso de presentarse se deberá soportar documentalmente la razonabilidad y necesidad de la asistencia de cada uno de los funcionarios..</t>
  </si>
  <si>
    <t>Autorización previa al trámite de comisiones al exterior</t>
  </si>
  <si>
    <t>La Entidad no tiene previsto la realización de comisiones al exterior en la vigencia 2026.</t>
  </si>
  <si>
    <t>En caso de presentarse solicitudes de comisiones de estudios y servicios al exterior, la entidad evaluará con detalle la justificación y validar que cuente con la autorización previa del DAPRE, sin embargo, a la fecha no han tenido solicitudes de este tipo.</t>
  </si>
  <si>
    <t xml:space="preserve">Esquemas de seguridad
</t>
  </si>
  <si>
    <t>La ART tiene previsto incurrir en gastos por esquemas de seguridad para sus funcionarios,</t>
  </si>
  <si>
    <t>No realizar contrataciones por concepto de esquemas de seguridad durante la vigencia 2026.</t>
  </si>
  <si>
    <t>Austeridad en eventos y regalos corporativos, "souvenirs" o recuerdos</t>
  </si>
  <si>
    <t>La ART no tiene previstos gastos en eventos y regalos corporativos, "souvenirs" o recuerdos,</t>
  </si>
  <si>
    <t>No incurrir en gastos por eventos y regalos corporativos o recuerdos a sus funcionarios.</t>
  </si>
  <si>
    <t>Condecoraciones</t>
  </si>
  <si>
    <t>La ART no tiene previstos gastos en condecoraciones.</t>
  </si>
  <si>
    <t>La ART no incurrirá en gastos por condecoraciones.</t>
  </si>
  <si>
    <t>Racionalización en la Contratación de Estudios</t>
  </si>
  <si>
    <t>La ART no tiene proyectada la contratación de estudios y diseños.</t>
  </si>
  <si>
    <t>No realizar contratación de estudios y diseños durante la vigencia 2026,</t>
  </si>
  <si>
    <t>Reducción de transferencias corrientes</t>
  </si>
  <si>
    <t>La ART no realiza transferencias corrientes conforme a lo previsto en el artículo 19 de la Ley 2155 de 2021,</t>
  </si>
  <si>
    <t>No aplica para la ART la reducción en un porcentaje no inferior al cinco por ciento (5%) anual de las transferencias corrientes conforme a lo previsto en el artículo 19 de la Ley 2155 de 2021 .</t>
  </si>
  <si>
    <t>SUMATORIA</t>
  </si>
  <si>
    <r>
      <t xml:space="preserve">Nota: </t>
    </r>
    <r>
      <rPr>
        <sz val="16"/>
        <color theme="1"/>
        <rFont val="Calibri"/>
        <family val="2"/>
        <scheme val="minor"/>
      </rPr>
      <t xml:space="preserve">Para la vigencia 2026, la Agencia de Renovación del Territorio no proyecta meta de ahorro, toda vez que la apropiación final correspondiente a gastos de funcionamiento en el rubro A-02 Adquisición de bienes y servicios para la vigencia 2025 fue de $12.306.659.505, mientras que para la vigencia 2026 la apropiación solo fue de $10.892.000.000 lo cual implica una reducción en gastos de funcionamiento del 11,5% </t>
    </r>
  </si>
  <si>
    <t>CONTROL DEL DOCUMENTO</t>
  </si>
  <si>
    <t>ELABORÓ</t>
  </si>
  <si>
    <t>REVISÓ</t>
  </si>
  <si>
    <t>APROBÓ</t>
  </si>
  <si>
    <t xml:space="preserve">
Nombre: Ruby Mileny Duque Mejía
Cargo: Analista - GIT de Financiera
Fecha: 03 de marzo de 2026</t>
  </si>
  <si>
    <t xml:space="preserve">
Nombre: Germán Elías Romero Cruz
Cargo: Coordinador GIT de Financiera
Fecha:  03 de marzo de 2026</t>
  </si>
  <si>
    <t xml:space="preserve">
Nombre: Diana Carolina Barbosa Pardo
Cargo: Secretaria General (E)
Fecha: 03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</si>
</sst>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F800]dddd\,\ mmmm\ dd\,\ yyyy"/>
    <numFmt numFmtId="165" formatCode="_-&quot;$&quot;\ * #,##0_-;\-&quot;$&quot;\ * #,##0_-;_-&quot;$&quot;\ * &quot;-&quot;??_-;_-@_-"/>
    <numFmt numFmtId="166" formatCode="[$$-240A]\ #,##0.00"/>
    <numFmt numFmtId="167" formatCode="0.0%"/>
  </numFmts>
  <fonts count="2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6"/>
      <color theme="1"/>
      <name val="Arial Narrow"/>
      <family val="2"/>
    </font>
    <font>
      <b/>
      <sz val="16"/>
      <name val="Calibri"/>
      <family val="2"/>
      <scheme val="minor"/>
    </font>
    <font>
      <sz val="16"/>
      <name val="Calibri"/>
      <family val="2"/>
      <scheme val="minor"/>
    </font>
    <font>
      <b/>
      <sz val="16"/>
      <name val="Arial"/>
      <family val="2"/>
    </font>
    <font>
      <sz val="14"/>
      <color theme="1"/>
      <name val="Arial Narrow"/>
      <family val="2"/>
    </font>
    <font>
      <sz val="14"/>
      <name val="Calibri"/>
      <family val="2"/>
      <scheme val="minor"/>
    </font>
    <font>
      <sz val="14"/>
      <name val="Arial Narrow"/>
      <family val="2"/>
    </font>
    <font>
      <sz val="16"/>
      <color theme="1"/>
      <name val="Calibri"/>
      <family val="2"/>
      <scheme val="minor"/>
    </font>
    <font>
      <sz val="14"/>
      <color theme="1"/>
      <name val="Calibri"/>
      <family val="2"/>
      <scheme val="minor"/>
    </font>
    <font>
      <b/>
      <sz val="11"/>
      <color theme="0"/>
      <name val="Arial Narrow"/>
      <family val="2"/>
    </font>
    <font>
      <b/>
      <sz val="16"/>
      <color theme="1"/>
      <name val="Calibri"/>
      <family val="2"/>
      <scheme val="minor"/>
    </font>
    <font>
      <b/>
      <sz val="14"/>
      <color theme="1"/>
      <name val="Calibri"/>
      <family val="2"/>
      <scheme val="minor"/>
    </font>
    <font>
      <sz val="14"/>
      <color theme="1" tint="0.34998626667073579"/>
      <name val="Calibri"/>
      <family val="2"/>
      <scheme val="minor"/>
    </font>
    <font>
      <sz val="14"/>
      <color theme="2" tint="-0.499984740745262"/>
      <name val="Calibri"/>
      <family val="2"/>
      <scheme val="minor"/>
    </font>
    <font>
      <sz val="16"/>
      <color theme="0"/>
      <name val="Calibri"/>
      <family val="2"/>
      <scheme val="minor"/>
    </font>
    <font>
      <b/>
      <sz val="14"/>
      <name val="Calibri"/>
      <family val="2"/>
      <scheme val="minor"/>
    </font>
    <font>
      <sz val="14"/>
      <color theme="0"/>
      <name val="Calibri"/>
      <family val="2"/>
      <scheme val="minor"/>
    </font>
    <font>
      <sz val="14"/>
      <color rgb="FFFF0000"/>
      <name val="Calibri"/>
      <family val="2"/>
      <scheme val="minor"/>
    </font>
    <font>
      <sz val="22"/>
      <name val="Calibri"/>
      <family val="2"/>
      <scheme val="minor"/>
    </font>
    <font>
      <b/>
      <sz val="1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2" borderId="0" xfId="0" applyFont="1" applyFill="1"/>
    <xf numFmtId="0" fontId="3" fillId="2" borderId="0" xfId="0" applyFont="1" applyFill="1"/>
    <xf numFmtId="0" fontId="2" fillId="0" borderId="0" xfId="0" applyFont="1"/>
    <xf numFmtId="0" fontId="6" fillId="2" borderId="1" xfId="0" applyFont="1" applyFill="1" applyBorder="1" applyAlignment="1">
      <alignment vertical="top"/>
    </xf>
    <xf numFmtId="0" fontId="6" fillId="0" borderId="0" xfId="0" applyFont="1" applyAlignment="1">
      <alignment vertical="top"/>
    </xf>
    <xf numFmtId="0" fontId="7" fillId="2" borderId="0" xfId="0" applyFont="1" applyFill="1" applyAlignment="1">
      <alignment horizontal="center" vertical="center"/>
    </xf>
    <xf numFmtId="0" fontId="4" fillId="0" borderId="0" xfId="0" applyFont="1"/>
    <xf numFmtId="0" fontId="6" fillId="2" borderId="1" xfId="0" applyFont="1" applyFill="1" applyBorder="1" applyAlignment="1">
      <alignment horizontal="left" vertical="top"/>
    </xf>
    <xf numFmtId="0" fontId="6" fillId="0" borderId="0" xfId="0" applyFont="1" applyAlignment="1">
      <alignment horizontal="left" vertical="top"/>
    </xf>
    <xf numFmtId="0" fontId="2" fillId="2" borderId="9" xfId="0" applyFont="1" applyFill="1" applyBorder="1"/>
    <xf numFmtId="0" fontId="2" fillId="2" borderId="10" xfId="0" applyFont="1" applyFill="1" applyBorder="1"/>
    <xf numFmtId="0" fontId="3" fillId="2" borderId="10" xfId="0" applyFont="1" applyFill="1" applyBorder="1"/>
    <xf numFmtId="0" fontId="2" fillId="2" borderId="11" xfId="0" applyFont="1" applyFill="1" applyBorder="1"/>
    <xf numFmtId="0" fontId="2" fillId="2" borderId="12" xfId="0" applyFont="1" applyFill="1" applyBorder="1"/>
    <xf numFmtId="0" fontId="2" fillId="2" borderId="13" xfId="0" applyFont="1" applyFill="1" applyBorder="1"/>
    <xf numFmtId="0" fontId="8" fillId="2" borderId="12" xfId="0" applyFont="1" applyFill="1" applyBorder="1"/>
    <xf numFmtId="0" fontId="5" fillId="3" borderId="14"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0" xfId="0" applyFont="1" applyAlignment="1">
      <alignment horizontal="center" vertical="center" wrapText="1"/>
    </xf>
    <xf numFmtId="0" fontId="10" fillId="2" borderId="0" xfId="0" applyFont="1" applyFill="1" applyAlignment="1">
      <alignment vertical="center" wrapText="1"/>
    </xf>
    <xf numFmtId="0" fontId="5" fillId="3" borderId="15" xfId="0" applyFont="1" applyFill="1" applyBorder="1" applyAlignment="1">
      <alignment horizontal="left" vertical="center" wrapText="1"/>
    </xf>
    <xf numFmtId="0" fontId="12" fillId="0" borderId="0" xfId="0" applyFont="1" applyAlignment="1">
      <alignment horizontal="left" vertical="center" wrapText="1"/>
    </xf>
    <xf numFmtId="0" fontId="8" fillId="2" borderId="0" xfId="0" applyFont="1" applyFill="1" applyAlignment="1">
      <alignment horizontal="left" vertical="center" wrapText="1"/>
    </xf>
    <xf numFmtId="0" fontId="9" fillId="0" borderId="0" xfId="0" applyFont="1" applyAlignment="1">
      <alignment horizontal="left" vertical="center" wrapText="1"/>
    </xf>
    <xf numFmtId="0" fontId="10" fillId="2" borderId="0" xfId="0" applyFont="1" applyFill="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9" fillId="0" borderId="0" xfId="0" applyFont="1" applyAlignment="1">
      <alignment horizontal="left" vertical="top" wrapText="1"/>
    </xf>
    <xf numFmtId="0" fontId="10" fillId="2" borderId="0" xfId="0" applyFont="1" applyFill="1" applyAlignment="1">
      <alignment horizontal="left" wrapText="1"/>
    </xf>
    <xf numFmtId="0" fontId="2" fillId="0" borderId="18" xfId="0" applyFont="1" applyBorder="1"/>
    <xf numFmtId="0" fontId="2" fillId="0" borderId="19" xfId="0" applyFont="1" applyBorder="1"/>
    <xf numFmtId="0" fontId="3" fillId="0" borderId="19" xfId="0" applyFont="1" applyBorder="1"/>
    <xf numFmtId="0" fontId="2" fillId="0" borderId="20" xfId="0" applyFont="1" applyBorder="1"/>
    <xf numFmtId="0" fontId="13" fillId="2" borderId="0" xfId="0" applyFont="1" applyFill="1" applyAlignment="1">
      <alignment horizontal="left" vertical="center" wrapText="1"/>
    </xf>
    <xf numFmtId="164" fontId="2" fillId="2" borderId="0" xfId="0" applyNumberFormat="1" applyFont="1" applyFill="1" applyAlignment="1">
      <alignment horizontal="justify" vertical="top" wrapText="1"/>
    </xf>
    <xf numFmtId="164" fontId="3" fillId="2" borderId="0" xfId="0" applyNumberFormat="1" applyFont="1" applyFill="1" applyAlignment="1">
      <alignment horizontal="justify" vertical="top" wrapText="1"/>
    </xf>
    <xf numFmtId="164" fontId="2" fillId="0" borderId="0" xfId="0" applyNumberFormat="1" applyFont="1" applyAlignment="1">
      <alignment horizontal="justify" vertical="top" wrapText="1"/>
    </xf>
    <xf numFmtId="0" fontId="11" fillId="2" borderId="0" xfId="0" applyFont="1" applyFill="1"/>
    <xf numFmtId="0" fontId="5" fillId="3" borderId="1" xfId="0" applyFont="1" applyFill="1" applyBorder="1" applyAlignment="1">
      <alignment horizontal="center" vertical="center" wrapText="1"/>
    </xf>
    <xf numFmtId="164" fontId="15" fillId="3" borderId="3" xfId="0" applyNumberFormat="1" applyFont="1" applyFill="1" applyBorder="1" applyAlignment="1">
      <alignment vertical="center" wrapText="1"/>
    </xf>
    <xf numFmtId="164" fontId="15" fillId="3" borderId="4" xfId="0" applyNumberFormat="1" applyFont="1" applyFill="1" applyBorder="1" applyAlignment="1">
      <alignment vertical="center" wrapText="1"/>
    </xf>
    <xf numFmtId="164" fontId="15" fillId="3" borderId="21" xfId="0" applyNumberFormat="1" applyFont="1" applyFill="1" applyBorder="1" applyAlignment="1">
      <alignment vertical="top" wrapText="1"/>
    </xf>
    <xf numFmtId="164" fontId="15" fillId="3" borderId="1" xfId="0" applyNumberFormat="1" applyFont="1" applyFill="1" applyBorder="1" applyAlignment="1">
      <alignment vertical="top" wrapText="1"/>
    </xf>
    <xf numFmtId="164" fontId="15" fillId="3" borderId="1" xfId="0" applyNumberFormat="1" applyFont="1" applyFill="1" applyBorder="1" applyAlignment="1">
      <alignment horizontal="center" vertical="top" wrapText="1"/>
    </xf>
    <xf numFmtId="164" fontId="15" fillId="5" borderId="21" xfId="0" applyNumberFormat="1" applyFont="1" applyFill="1" applyBorder="1" applyAlignment="1">
      <alignment horizontal="center" vertical="center" wrapText="1"/>
    </xf>
    <xf numFmtId="0" fontId="12" fillId="2" borderId="0" xfId="0" applyFont="1" applyFill="1"/>
    <xf numFmtId="0" fontId="18" fillId="0" borderId="0" xfId="0" applyFont="1" applyAlignment="1">
      <alignment vertical="center" wrapText="1"/>
    </xf>
    <xf numFmtId="0" fontId="5" fillId="6" borderId="1" xfId="0" applyFont="1" applyFill="1" applyBorder="1" applyAlignment="1">
      <alignment horizontal="center" vertical="center" wrapText="1"/>
    </xf>
    <xf numFmtId="0" fontId="19" fillId="3" borderId="3" xfId="0" applyFont="1" applyFill="1" applyBorder="1" applyAlignment="1">
      <alignment vertical="center" wrapText="1"/>
    </xf>
    <xf numFmtId="0" fontId="19" fillId="3" borderId="4" xfId="0" applyFont="1" applyFill="1" applyBorder="1" applyAlignment="1">
      <alignment vertical="center" wrapText="1"/>
    </xf>
    <xf numFmtId="0" fontId="19"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164" fontId="15" fillId="5" borderId="16" xfId="0" applyNumberFormat="1" applyFont="1" applyFill="1" applyBorder="1" applyAlignment="1">
      <alignment horizontal="center" vertical="center" wrapText="1"/>
    </xf>
    <xf numFmtId="0" fontId="20" fillId="0" borderId="0" xfId="0" applyFont="1" applyAlignment="1">
      <alignment vertical="center" wrapText="1"/>
    </xf>
    <xf numFmtId="0" fontId="18" fillId="0" borderId="0" xfId="0" applyFont="1" applyAlignment="1">
      <alignment horizontal="center" vertical="center" wrapText="1"/>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0" fillId="2" borderId="0" xfId="0" applyFont="1" applyFill="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10" fontId="5"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5" fontId="6" fillId="0" borderId="1" xfId="1" applyNumberFormat="1" applyFont="1" applyFill="1" applyBorder="1" applyAlignment="1" applyProtection="1">
      <alignment horizontal="center" vertical="center" wrapText="1"/>
      <protection locked="0"/>
    </xf>
    <xf numFmtId="10" fontId="5" fillId="6" borderId="1" xfId="0" applyNumberFormat="1" applyFont="1" applyFill="1" applyBorder="1" applyAlignment="1">
      <alignment horizontal="center" vertical="center" wrapText="1"/>
    </xf>
    <xf numFmtId="10" fontId="19" fillId="0" borderId="1" xfId="0" applyNumberFormat="1" applyFont="1" applyBorder="1" applyAlignment="1">
      <alignment horizontal="center" vertical="center" wrapText="1"/>
    </xf>
    <xf numFmtId="10" fontId="19" fillId="2"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wrapText="1"/>
    </xf>
    <xf numFmtId="10" fontId="19" fillId="5" borderId="1" xfId="0" applyNumberFormat="1" applyFont="1" applyFill="1" applyBorder="1" applyAlignment="1">
      <alignment horizontal="center" vertical="center" wrapText="1"/>
    </xf>
    <xf numFmtId="9" fontId="19" fillId="4" borderId="1" xfId="0" applyNumberFormat="1" applyFont="1" applyFill="1" applyBorder="1" applyAlignment="1">
      <alignment horizontal="center" vertical="center" wrapText="1"/>
    </xf>
    <xf numFmtId="10" fontId="21" fillId="2" borderId="0" xfId="0" applyNumberFormat="1" applyFont="1" applyFill="1" applyAlignment="1">
      <alignment horizontal="center" vertical="center" wrapText="1"/>
    </xf>
    <xf numFmtId="0" fontId="12" fillId="0" borderId="0" xfId="0" applyFont="1"/>
    <xf numFmtId="165" fontId="6" fillId="0" borderId="1" xfId="1" applyNumberFormat="1" applyFont="1" applyFill="1" applyBorder="1" applyAlignment="1" applyProtection="1">
      <alignment vertical="center" wrapText="1"/>
      <protection locked="0"/>
    </xf>
    <xf numFmtId="10" fontId="19" fillId="0" borderId="21" xfId="0" applyNumberFormat="1" applyFont="1" applyBorder="1" applyAlignment="1">
      <alignment horizontal="center" vertical="center" wrapText="1"/>
    </xf>
    <xf numFmtId="165" fontId="6" fillId="0" borderId="1" xfId="1" quotePrefix="1" applyNumberFormat="1" applyFont="1" applyFill="1" applyBorder="1" applyAlignment="1" applyProtection="1">
      <alignment vertical="center" wrapText="1"/>
      <protection locked="0"/>
    </xf>
    <xf numFmtId="10" fontId="19" fillId="0" borderId="17" xfId="0" applyNumberFormat="1" applyFont="1" applyBorder="1" applyAlignment="1">
      <alignment horizontal="center" vertical="center" wrapText="1"/>
    </xf>
    <xf numFmtId="0" fontId="6" fillId="4" borderId="1" xfId="0" applyFont="1" applyFill="1" applyBorder="1" applyAlignment="1">
      <alignment horizontal="center" wrapText="1"/>
    </xf>
    <xf numFmtId="165" fontId="6" fillId="0" borderId="1" xfId="1" applyNumberFormat="1" applyFont="1" applyFill="1" applyBorder="1" applyAlignment="1">
      <alignment horizontal="center" vertical="center" wrapText="1"/>
    </xf>
    <xf numFmtId="10" fontId="19" fillId="0" borderId="0" xfId="0" applyNumberFormat="1" applyFont="1" applyAlignment="1">
      <alignment horizontal="center" vertical="center" wrapText="1"/>
    </xf>
    <xf numFmtId="0" fontId="19" fillId="4" borderId="0" xfId="0" applyFont="1" applyFill="1" applyAlignment="1">
      <alignment horizontal="center" vertical="center" wrapText="1"/>
    </xf>
    <xf numFmtId="10" fontId="19" fillId="2" borderId="0" xfId="0" applyNumberFormat="1" applyFont="1" applyFill="1" applyAlignment="1">
      <alignment horizontal="center" vertical="center" wrapText="1"/>
    </xf>
    <xf numFmtId="166" fontId="9" fillId="4" borderId="0" xfId="0" applyNumberFormat="1" applyFont="1" applyFill="1" applyAlignment="1">
      <alignment horizontal="center" vertical="center" wrapText="1"/>
    </xf>
    <xf numFmtId="10" fontId="19" fillId="6" borderId="0" xfId="0" applyNumberFormat="1" applyFont="1" applyFill="1" applyAlignment="1">
      <alignment horizontal="center" vertical="center" wrapText="1"/>
    </xf>
    <xf numFmtId="10" fontId="19" fillId="5" borderId="0" xfId="0" applyNumberFormat="1" applyFont="1" applyFill="1" applyAlignment="1">
      <alignment horizontal="center" vertical="center" wrapText="1"/>
    </xf>
    <xf numFmtId="9" fontId="19" fillId="4" borderId="0" xfId="0" applyNumberFormat="1" applyFont="1" applyFill="1" applyAlignment="1">
      <alignment horizontal="center" vertical="center" wrapText="1"/>
    </xf>
    <xf numFmtId="166" fontId="14" fillId="4" borderId="1" xfId="0" applyNumberFormat="1" applyFont="1" applyFill="1" applyBorder="1" applyAlignment="1">
      <alignment vertical="center"/>
    </xf>
    <xf numFmtId="0" fontId="15" fillId="0" borderId="0" xfId="0" applyFont="1"/>
    <xf numFmtId="166" fontId="15" fillId="0" borderId="0" xfId="0" applyNumberFormat="1" applyFont="1" applyAlignment="1">
      <alignment vertical="center"/>
    </xf>
    <xf numFmtId="0" fontId="11" fillId="0" borderId="0" xfId="0" applyFont="1"/>
    <xf numFmtId="167" fontId="11" fillId="0" borderId="0" xfId="2" applyNumberFormat="1" applyFont="1"/>
    <xf numFmtId="0" fontId="22" fillId="0" borderId="0" xfId="0" applyFont="1"/>
    <xf numFmtId="0" fontId="3" fillId="0" borderId="0" xfId="0" applyFont="1"/>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14" fillId="4" borderId="1" xfId="0" applyFont="1" applyFill="1" applyBorder="1" applyAlignment="1">
      <alignment horizontal="right"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6" fillId="0" borderId="1" xfId="0" applyFont="1" applyBorder="1" applyAlignment="1">
      <alignment horizontal="left" vertical="center"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5" fillId="3" borderId="1"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164" fontId="14" fillId="3" borderId="3"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2" borderId="1" xfId="0" applyFont="1" applyFill="1" applyBorder="1" applyAlignment="1">
      <alignment horizontal="center"/>
    </xf>
    <xf numFmtId="0" fontId="4" fillId="2" borderId="5" xfId="0" applyFont="1"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left" vertical="center" wrapText="1"/>
    </xf>
    <xf numFmtId="0" fontId="11" fillId="2" borderId="1" xfId="0" applyFont="1" applyFill="1" applyBorder="1" applyAlignment="1">
      <alignment horizontal="lef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401723</xdr:colOff>
      <xdr:row>1</xdr:row>
      <xdr:rowOff>130839</xdr:rowOff>
    </xdr:from>
    <xdr:to>
      <xdr:col>2</xdr:col>
      <xdr:colOff>3040552</xdr:colOff>
      <xdr:row>3</xdr:row>
      <xdr:rowOff>452437</xdr:rowOff>
    </xdr:to>
    <xdr:pic>
      <xdr:nvPicPr>
        <xdr:cNvPr id="2" name="image_0">
          <a:extLst>
            <a:ext uri="{FF2B5EF4-FFF2-40B4-BE49-F238E27FC236}">
              <a16:creationId xmlns:a16="http://schemas.microsoft.com/office/drawing/2014/main" id="{9BABE3B3-A772-45D9-B9DB-66215CCD8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473" y="345152"/>
          <a:ext cx="3305579" cy="1512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persons/person.xml><?xml version="1.0" encoding="utf-8"?>
<personList xmlns="http://schemas.microsoft.com/office/spreadsheetml/2018/threadedcomments" xmlns:x="http://schemas.openxmlformats.org/spreadsheetml/2006/main">
  <person displayName="Ruby Mileny Duque Mejia" id="{B666F591-A76E-423B-AE92-C050CAACFAEC}" userId="S::ruby.duque@renovacionterritorio.gov.co::6b918b86-f9dc-470f-a23a-53c93b46519d" providerId="AD"/>
  <person displayName="German Elias Romero Cruz" id="{67DA47BC-BC14-4526-A0A5-A34FA535BCB6}" userId="S::German.Romero@renovacionterritorio.gov.co::91c6d39b-b49c-40ab-820f-d48a688b874c" providerId="AD"/>
  <person displayName="German Elias Romero Cruz" id="{6150CEB5-E648-43F9-9430-7AA99AEE0809}" userId="S::german.romero@renovacionterritorio.gov.co::91c6d39b-b49c-40ab-820f-d48a688b874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1" dT="2026-02-11T17:28:42.67" personId="{B666F591-A76E-423B-AE92-C050CAACFAEC}" id="{D2C10CF6-C591-4128-933F-BEBDDDD4C7F8}">
    <text>Columna con información igual a la columna N</text>
  </threadedComment>
  <threadedComment ref="L29" dT="2026-03-03T21:35:40.89" personId="{6150CEB5-E648-43F9-9430-7AA99AEE0809}" id="{66FABFC1-576D-4C45-9B2E-2C913AB366DF}">
    <text>Incluye reserva por $17.397.025</text>
  </threadedComment>
  <threadedComment ref="L30" dT="2026-03-03T21:36:32.01" personId="{6150CEB5-E648-43F9-9430-7AA99AEE0809}" id="{7C499E72-29F2-41B6-BC3A-2D1E86C0E4A8}">
    <text>Incluye reserves por $17.777.197,65</text>
  </threadedComment>
  <threadedComment ref="L32" dT="2026-03-03T21:00:58.01" personId="{67DA47BC-BC14-4526-A0A5-A34FA535BCB6}" id="{3D927D1B-0CD1-4216-B409-E3BB7FBCE207}">
    <text>Incluye reserva de $23.436.347,02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499C-3144-4B59-AC58-517664FB969F}">
  <sheetPr>
    <pageSetUpPr fitToPage="1"/>
  </sheetPr>
  <dimension ref="A1:AK62"/>
  <sheetViews>
    <sheetView showGridLines="0" tabSelected="1" zoomScale="40" zoomScaleNormal="40" workbookViewId="0">
      <pane xSplit="2" ySplit="21" topLeftCell="C34" activePane="bottomRight" state="frozen"/>
      <selection activeCell="L93" sqref="L93"/>
      <selection pane="topRight" activeCell="L93" sqref="L93"/>
      <selection pane="bottomLeft" activeCell="L93" sqref="L93"/>
      <selection pane="bottomRight" activeCell="D11" sqref="D11:N11"/>
    </sheetView>
  </sheetViews>
  <sheetFormatPr baseColWidth="10" defaultColWidth="11.42578125" defaultRowHeight="16.5" x14ac:dyDescent="0.3"/>
  <cols>
    <col min="1" max="1" width="4.42578125" style="3" customWidth="1"/>
    <col min="2" max="2" width="9.85546875" style="3" customWidth="1"/>
    <col min="3" max="3" width="61.42578125" style="3" customWidth="1"/>
    <col min="4" max="4" width="98" style="3" customWidth="1"/>
    <col min="5" max="5" width="47.140625" style="3" customWidth="1"/>
    <col min="6" max="6" width="31.85546875" style="3" customWidth="1"/>
    <col min="7" max="7" width="26.28515625" style="102" customWidth="1"/>
    <col min="8" max="8" width="33.42578125" style="3" customWidth="1"/>
    <col min="9" max="9" width="45.28515625" style="3" customWidth="1"/>
    <col min="10" max="10" width="40.42578125" style="3" customWidth="1"/>
    <col min="11" max="11" width="39.140625" style="3" customWidth="1"/>
    <col min="12" max="12" width="37.7109375" style="3" customWidth="1"/>
    <col min="13" max="13" width="41.42578125" style="3" customWidth="1"/>
    <col min="14" max="14" width="40.140625" style="3" customWidth="1"/>
    <col min="15" max="16" width="30.28515625" style="3" hidden="1" customWidth="1"/>
    <col min="17" max="17" width="37.42578125" style="3" hidden="1" customWidth="1"/>
    <col min="18" max="33" width="29.28515625" style="3" hidden="1" customWidth="1"/>
    <col min="34" max="34" width="33.5703125" style="3" hidden="1" customWidth="1"/>
    <col min="35" max="35" width="0" style="3" hidden="1" customWidth="1"/>
    <col min="36" max="36" width="11.42578125" style="3"/>
    <col min="37" max="37" width="13.42578125" style="3" bestFit="1" customWidth="1"/>
    <col min="38" max="16384" width="11.42578125" style="3"/>
  </cols>
  <sheetData>
    <row r="1" spans="2:17" s="1" customFormat="1" x14ac:dyDescent="0.3">
      <c r="G1" s="2"/>
      <c r="O1" s="3"/>
      <c r="P1" s="3"/>
    </row>
    <row r="2" spans="2:17" s="7" customFormat="1" ht="47.25" customHeight="1" x14ac:dyDescent="0.3">
      <c r="B2" s="131"/>
      <c r="C2" s="131"/>
      <c r="D2" s="133" t="s">
        <v>0</v>
      </c>
      <c r="E2" s="134"/>
      <c r="F2" s="134"/>
      <c r="G2" s="134"/>
      <c r="H2" s="134"/>
      <c r="I2" s="134"/>
      <c r="J2" s="134"/>
      <c r="K2" s="134"/>
      <c r="L2" s="134"/>
      <c r="M2" s="135"/>
      <c r="N2" s="4" t="s">
        <v>1</v>
      </c>
      <c r="O2" s="5"/>
      <c r="P2" s="5"/>
      <c r="Q2" s="6"/>
    </row>
    <row r="3" spans="2:17" s="7" customFormat="1" ht="47.25" customHeight="1" x14ac:dyDescent="0.3">
      <c r="B3" s="131"/>
      <c r="C3" s="131"/>
      <c r="D3" s="133" t="s">
        <v>2</v>
      </c>
      <c r="E3" s="134"/>
      <c r="F3" s="134"/>
      <c r="G3" s="134"/>
      <c r="H3" s="134"/>
      <c r="I3" s="134"/>
      <c r="J3" s="134"/>
      <c r="K3" s="134"/>
      <c r="L3" s="134"/>
      <c r="M3" s="135"/>
      <c r="N3" s="4" t="s">
        <v>3</v>
      </c>
      <c r="O3" s="5"/>
      <c r="P3" s="5"/>
      <c r="Q3" s="6"/>
    </row>
    <row r="4" spans="2:17" s="7" customFormat="1" ht="47.25" customHeight="1" thickBot="1" x14ac:dyDescent="0.35">
      <c r="B4" s="132"/>
      <c r="C4" s="132"/>
      <c r="D4" s="136" t="s">
        <v>4</v>
      </c>
      <c r="E4" s="137"/>
      <c r="F4" s="137"/>
      <c r="G4" s="137"/>
      <c r="H4" s="137"/>
      <c r="I4" s="137"/>
      <c r="J4" s="137"/>
      <c r="K4" s="137"/>
      <c r="L4" s="137"/>
      <c r="M4" s="138"/>
      <c r="N4" s="8" t="s">
        <v>5</v>
      </c>
      <c r="O4" s="9"/>
      <c r="P4" s="9"/>
      <c r="Q4" s="6"/>
    </row>
    <row r="5" spans="2:17" ht="17.25" thickTop="1" x14ac:dyDescent="0.3">
      <c r="B5" s="1"/>
      <c r="C5" s="1"/>
      <c r="D5" s="1"/>
      <c r="E5" s="1"/>
      <c r="F5" s="1"/>
      <c r="G5" s="2"/>
      <c r="H5" s="1"/>
      <c r="I5" s="1"/>
      <c r="J5" s="1"/>
      <c r="K5" s="1"/>
      <c r="L5" s="1"/>
      <c r="M5" s="1"/>
      <c r="N5" s="1"/>
      <c r="Q5" s="1"/>
    </row>
    <row r="6" spans="2:17" x14ac:dyDescent="0.3">
      <c r="B6" s="10"/>
      <c r="C6" s="11"/>
      <c r="D6" s="11"/>
      <c r="E6" s="11"/>
      <c r="F6" s="11"/>
      <c r="G6" s="12"/>
      <c r="H6" s="11"/>
      <c r="I6" s="11"/>
      <c r="J6" s="11"/>
      <c r="K6" s="11"/>
      <c r="L6" s="11"/>
      <c r="M6" s="11"/>
      <c r="N6" s="13"/>
      <c r="Q6" s="1"/>
    </row>
    <row r="7" spans="2:17" x14ac:dyDescent="0.3">
      <c r="B7" s="14"/>
      <c r="C7" s="1"/>
      <c r="D7" s="1"/>
      <c r="E7" s="1"/>
      <c r="F7" s="1"/>
      <c r="G7" s="2"/>
      <c r="H7" s="1"/>
      <c r="I7" s="1"/>
      <c r="J7" s="1"/>
      <c r="K7" s="1"/>
      <c r="L7" s="1"/>
      <c r="M7" s="1"/>
      <c r="N7" s="15"/>
      <c r="Q7" s="1"/>
    </row>
    <row r="8" spans="2:17" ht="52.9" customHeight="1" x14ac:dyDescent="0.3">
      <c r="B8" s="16"/>
      <c r="C8" s="17" t="s">
        <v>6</v>
      </c>
      <c r="D8" s="139" t="s">
        <v>7</v>
      </c>
      <c r="E8" s="139"/>
      <c r="F8" s="139"/>
      <c r="G8" s="139"/>
      <c r="H8" s="139"/>
      <c r="I8" s="139"/>
      <c r="J8" s="139"/>
      <c r="K8" s="139"/>
      <c r="L8" s="139"/>
      <c r="M8" s="18" t="s">
        <v>8</v>
      </c>
      <c r="N8" s="19">
        <v>2026</v>
      </c>
      <c r="O8" s="20"/>
      <c r="P8" s="20"/>
      <c r="Q8" s="21"/>
    </row>
    <row r="9" spans="2:17" ht="36" customHeight="1" x14ac:dyDescent="0.3">
      <c r="B9" s="16"/>
      <c r="C9" s="22" t="s">
        <v>9</v>
      </c>
      <c r="D9" s="140" t="s">
        <v>10</v>
      </c>
      <c r="E9" s="140"/>
      <c r="F9" s="140"/>
      <c r="G9" s="140"/>
      <c r="H9" s="140"/>
      <c r="I9" s="140"/>
      <c r="J9" s="140"/>
      <c r="K9" s="140"/>
      <c r="L9" s="140"/>
      <c r="M9" s="140"/>
      <c r="N9" s="140"/>
      <c r="O9" s="23"/>
      <c r="P9" s="23"/>
      <c r="Q9" s="24"/>
    </row>
    <row r="10" spans="2:17" ht="198.6" customHeight="1" x14ac:dyDescent="0.3">
      <c r="B10" s="16"/>
      <c r="C10" s="22" t="s">
        <v>11</v>
      </c>
      <c r="D10" s="128" t="s">
        <v>12</v>
      </c>
      <c r="E10" s="129"/>
      <c r="F10" s="129"/>
      <c r="G10" s="129"/>
      <c r="H10" s="129"/>
      <c r="I10" s="129"/>
      <c r="J10" s="129"/>
      <c r="K10" s="129"/>
      <c r="L10" s="129"/>
      <c r="M10" s="129"/>
      <c r="N10" s="130"/>
      <c r="O10" s="25"/>
      <c r="P10" s="25"/>
      <c r="Q10" s="26"/>
    </row>
    <row r="11" spans="2:17" ht="49.9" customHeight="1" x14ac:dyDescent="0.3">
      <c r="B11" s="16"/>
      <c r="C11" s="27" t="s">
        <v>13</v>
      </c>
      <c r="D11" s="128" t="s">
        <v>14</v>
      </c>
      <c r="E11" s="129"/>
      <c r="F11" s="129"/>
      <c r="G11" s="129"/>
      <c r="H11" s="129"/>
      <c r="I11" s="129"/>
      <c r="J11" s="129"/>
      <c r="K11" s="129"/>
      <c r="L11" s="129"/>
      <c r="M11" s="129"/>
      <c r="N11" s="130"/>
      <c r="O11" s="25"/>
      <c r="P11" s="25"/>
      <c r="Q11" s="26"/>
    </row>
    <row r="12" spans="2:17" ht="49.9" customHeight="1" x14ac:dyDescent="0.3">
      <c r="B12" s="16"/>
      <c r="C12" s="28" t="s">
        <v>15</v>
      </c>
      <c r="D12" s="128" t="s">
        <v>16</v>
      </c>
      <c r="E12" s="129"/>
      <c r="F12" s="129"/>
      <c r="G12" s="129"/>
      <c r="H12" s="129"/>
      <c r="I12" s="129"/>
      <c r="J12" s="129"/>
      <c r="K12" s="129"/>
      <c r="L12" s="129"/>
      <c r="M12" s="129"/>
      <c r="N12" s="130"/>
      <c r="O12" s="25"/>
      <c r="P12" s="25"/>
      <c r="Q12" s="26"/>
    </row>
    <row r="13" spans="2:17" ht="49.9" customHeight="1" x14ac:dyDescent="0.3">
      <c r="B13" s="16"/>
      <c r="C13" s="28" t="s">
        <v>17</v>
      </c>
      <c r="D13" s="128" t="s">
        <v>18</v>
      </c>
      <c r="E13" s="129"/>
      <c r="F13" s="129"/>
      <c r="G13" s="129"/>
      <c r="H13" s="129"/>
      <c r="I13" s="129"/>
      <c r="J13" s="129"/>
      <c r="K13" s="129"/>
      <c r="L13" s="129"/>
      <c r="M13" s="129"/>
      <c r="N13" s="130"/>
      <c r="O13" s="25"/>
      <c r="P13" s="25"/>
      <c r="Q13" s="26"/>
    </row>
    <row r="14" spans="2:17" ht="49.9" customHeight="1" x14ac:dyDescent="0.3">
      <c r="B14" s="16"/>
      <c r="C14" s="28" t="s">
        <v>19</v>
      </c>
      <c r="D14" s="128" t="s">
        <v>20</v>
      </c>
      <c r="E14" s="129"/>
      <c r="F14" s="129"/>
      <c r="G14" s="129"/>
      <c r="H14" s="129"/>
      <c r="I14" s="129"/>
      <c r="J14" s="129"/>
      <c r="K14" s="129"/>
      <c r="L14" s="129"/>
      <c r="M14" s="129"/>
      <c r="N14" s="130"/>
      <c r="O14" s="25"/>
      <c r="P14" s="25"/>
      <c r="Q14" s="26"/>
    </row>
    <row r="15" spans="2:17" ht="60" customHeight="1" x14ac:dyDescent="0.3">
      <c r="B15" s="16"/>
      <c r="C15" s="29" t="s">
        <v>21</v>
      </c>
      <c r="D15" s="128" t="s">
        <v>22</v>
      </c>
      <c r="E15" s="129"/>
      <c r="F15" s="129"/>
      <c r="G15" s="129"/>
      <c r="H15" s="129"/>
      <c r="I15" s="129"/>
      <c r="J15" s="129"/>
      <c r="K15" s="129"/>
      <c r="L15" s="129"/>
      <c r="M15" s="129"/>
      <c r="N15" s="130"/>
      <c r="O15" s="25"/>
      <c r="P15" s="25"/>
      <c r="Q15" s="26"/>
    </row>
    <row r="16" spans="2:17" ht="43.5" customHeight="1" x14ac:dyDescent="0.3">
      <c r="B16" s="16"/>
      <c r="C16" s="28" t="s">
        <v>23</v>
      </c>
      <c r="D16" s="119" t="s">
        <v>24</v>
      </c>
      <c r="E16" s="120"/>
      <c r="F16" s="120"/>
      <c r="G16" s="120"/>
      <c r="H16" s="120"/>
      <c r="I16" s="120"/>
      <c r="J16" s="120"/>
      <c r="K16" s="120"/>
      <c r="L16" s="120"/>
      <c r="M16" s="120"/>
      <c r="N16" s="121"/>
      <c r="O16" s="30"/>
      <c r="P16" s="30"/>
      <c r="Q16" s="31"/>
    </row>
    <row r="17" spans="1:37" ht="24.6" customHeight="1" x14ac:dyDescent="0.3">
      <c r="B17" s="32"/>
      <c r="C17" s="33"/>
      <c r="D17" s="33"/>
      <c r="E17" s="33"/>
      <c r="F17" s="33"/>
      <c r="G17" s="34"/>
      <c r="H17" s="33"/>
      <c r="I17" s="33"/>
      <c r="J17" s="33"/>
      <c r="K17" s="33"/>
      <c r="L17" s="33"/>
      <c r="M17" s="33"/>
      <c r="N17" s="35"/>
    </row>
    <row r="18" spans="1:37" s="1" customFormat="1" ht="28.5" customHeight="1" x14ac:dyDescent="0.3">
      <c r="B18" s="36"/>
      <c r="C18" s="37"/>
      <c r="D18" s="37"/>
      <c r="E18" s="37"/>
      <c r="F18" s="37"/>
      <c r="G18" s="38"/>
      <c r="H18" s="37"/>
      <c r="I18" s="37"/>
      <c r="J18" s="37"/>
      <c r="K18" s="37"/>
      <c r="L18" s="37"/>
      <c r="M18" s="37"/>
      <c r="N18" s="37"/>
      <c r="O18" s="39"/>
      <c r="P18" s="39"/>
      <c r="Q18" s="37"/>
    </row>
    <row r="19" spans="1:37" s="48" customFormat="1" ht="26.25" customHeight="1" x14ac:dyDescent="0.35">
      <c r="A19" s="40"/>
      <c r="B19" s="122" t="s">
        <v>25</v>
      </c>
      <c r="C19" s="122"/>
      <c r="D19" s="122"/>
      <c r="E19" s="122"/>
      <c r="F19" s="122"/>
      <c r="G19" s="122"/>
      <c r="H19" s="122"/>
      <c r="I19" s="122"/>
      <c r="J19" s="122"/>
      <c r="K19" s="123" t="s">
        <v>26</v>
      </c>
      <c r="L19" s="124"/>
      <c r="M19" s="124"/>
      <c r="N19" s="124"/>
      <c r="O19" s="42"/>
      <c r="P19" s="43"/>
      <c r="Q19" s="44" t="s">
        <v>27</v>
      </c>
      <c r="R19" s="45"/>
      <c r="S19" s="46" t="s">
        <v>28</v>
      </c>
      <c r="T19" s="46"/>
      <c r="U19" s="46"/>
      <c r="V19" s="46"/>
      <c r="W19" s="46"/>
      <c r="X19" s="47" t="s">
        <v>29</v>
      </c>
      <c r="Y19" s="46" t="s">
        <v>30</v>
      </c>
      <c r="Z19" s="46"/>
      <c r="AA19" s="46"/>
      <c r="AB19" s="46"/>
      <c r="AC19" s="46"/>
      <c r="AD19" s="46" t="s">
        <v>31</v>
      </c>
      <c r="AE19" s="46"/>
      <c r="AF19" s="46"/>
      <c r="AG19" s="46"/>
      <c r="AH19" s="46"/>
      <c r="AI19" s="47" t="s">
        <v>32</v>
      </c>
    </row>
    <row r="20" spans="1:37" s="58" customFormat="1" ht="51.75" customHeight="1" x14ac:dyDescent="0.25">
      <c r="A20" s="49"/>
      <c r="B20" s="122"/>
      <c r="C20" s="122"/>
      <c r="D20" s="122"/>
      <c r="E20" s="122"/>
      <c r="F20" s="122"/>
      <c r="G20" s="122"/>
      <c r="H20" s="122"/>
      <c r="I20" s="122"/>
      <c r="J20" s="122"/>
      <c r="K20" s="41" t="s">
        <v>33</v>
      </c>
      <c r="L20" s="41" t="s">
        <v>34</v>
      </c>
      <c r="M20" s="41" t="s">
        <v>35</v>
      </c>
      <c r="N20" s="50" t="s">
        <v>36</v>
      </c>
      <c r="O20" s="125" t="s">
        <v>37</v>
      </c>
      <c r="P20" s="125"/>
      <c r="Q20" s="51"/>
      <c r="R20" s="52"/>
      <c r="S20" s="53" t="s">
        <v>38</v>
      </c>
      <c r="T20" s="54"/>
      <c r="U20" s="55" t="s">
        <v>39</v>
      </c>
      <c r="V20" s="56"/>
      <c r="W20" s="53"/>
      <c r="X20" s="57"/>
      <c r="Y20" s="53" t="s">
        <v>38</v>
      </c>
      <c r="Z20" s="54"/>
      <c r="AA20" s="55" t="s">
        <v>39</v>
      </c>
      <c r="AB20" s="56"/>
      <c r="AC20" s="53"/>
      <c r="AD20" s="53" t="s">
        <v>38</v>
      </c>
      <c r="AE20" s="54"/>
      <c r="AF20" s="55" t="s">
        <v>39</v>
      </c>
      <c r="AG20" s="56"/>
      <c r="AH20" s="53"/>
      <c r="AI20" s="57"/>
    </row>
    <row r="21" spans="1:37" s="66" customFormat="1" ht="80.25" customHeight="1" x14ac:dyDescent="0.25">
      <c r="A21" s="59"/>
      <c r="B21" s="60" t="s">
        <v>40</v>
      </c>
      <c r="C21" s="61" t="s">
        <v>41</v>
      </c>
      <c r="D21" s="61" t="s">
        <v>42</v>
      </c>
      <c r="E21" s="61" t="s">
        <v>43</v>
      </c>
      <c r="F21" s="61" t="s">
        <v>44</v>
      </c>
      <c r="G21" s="61" t="s">
        <v>45</v>
      </c>
      <c r="H21" s="61" t="s">
        <v>46</v>
      </c>
      <c r="I21" s="126" t="s">
        <v>47</v>
      </c>
      <c r="J21" s="127"/>
      <c r="K21" s="61">
        <v>2025</v>
      </c>
      <c r="L21" s="61">
        <v>2026</v>
      </c>
      <c r="M21" s="61">
        <v>2026</v>
      </c>
      <c r="N21" s="50" t="s">
        <v>48</v>
      </c>
      <c r="O21" s="62"/>
      <c r="P21" s="62"/>
      <c r="Q21" s="53" t="s">
        <v>49</v>
      </c>
      <c r="R21" s="54" t="s">
        <v>50</v>
      </c>
      <c r="S21" s="63">
        <v>2025</v>
      </c>
      <c r="T21" s="63">
        <v>2026</v>
      </c>
      <c r="U21" s="64" t="s">
        <v>51</v>
      </c>
      <c r="V21" s="63" t="s">
        <v>49</v>
      </c>
      <c r="W21" s="54" t="s">
        <v>50</v>
      </c>
      <c r="X21" s="65"/>
      <c r="Y21" s="63">
        <v>2024</v>
      </c>
      <c r="Z21" s="63">
        <v>2025</v>
      </c>
      <c r="AA21" s="64" t="s">
        <v>52</v>
      </c>
      <c r="AB21" s="63" t="s">
        <v>49</v>
      </c>
      <c r="AC21" s="54" t="s">
        <v>50</v>
      </c>
      <c r="AD21" s="63">
        <v>2023</v>
      </c>
      <c r="AE21" s="63">
        <v>2024</v>
      </c>
      <c r="AF21" s="64" t="s">
        <v>52</v>
      </c>
      <c r="AG21" s="63" t="s">
        <v>49</v>
      </c>
      <c r="AH21" s="54" t="s">
        <v>50</v>
      </c>
      <c r="AI21" s="65"/>
    </row>
    <row r="22" spans="1:37" s="67" customFormat="1" ht="72.75" customHeight="1" x14ac:dyDescent="0.25">
      <c r="B22" s="63">
        <v>1</v>
      </c>
      <c r="C22" s="68" t="s">
        <v>53</v>
      </c>
      <c r="D22" s="69" t="s">
        <v>54</v>
      </c>
      <c r="E22" s="70">
        <v>0</v>
      </c>
      <c r="F22" s="71">
        <v>46024</v>
      </c>
      <c r="G22" s="71">
        <v>46387</v>
      </c>
      <c r="H22" s="72" t="s">
        <v>55</v>
      </c>
      <c r="I22" s="118" t="s">
        <v>56</v>
      </c>
      <c r="J22" s="118"/>
      <c r="K22" s="73">
        <v>9950918357</v>
      </c>
      <c r="L22" s="73">
        <f>9453372439.15+497627561</f>
        <v>9951000000.1499996</v>
      </c>
      <c r="M22" s="73">
        <f>+L22-K22</f>
        <v>81643.14999961853</v>
      </c>
      <c r="N22" s="74">
        <f t="shared" ref="N22:N31" si="0">(L22-K22)/K22</f>
        <v>8.2045844484480606E-6</v>
      </c>
      <c r="O22" s="75"/>
      <c r="P22" s="75"/>
      <c r="Q22" s="63"/>
      <c r="R22" s="76">
        <f>N22</f>
        <v>8.2045844484480606E-6</v>
      </c>
      <c r="S22" s="77">
        <v>375000</v>
      </c>
      <c r="T22" s="77">
        <v>375000</v>
      </c>
      <c r="U22" s="78">
        <f>(T22-S22)/S22</f>
        <v>0</v>
      </c>
      <c r="V22" s="63"/>
      <c r="W22" s="76">
        <f>(U22+R22)</f>
        <v>8.2045844484480606E-6</v>
      </c>
      <c r="X22" s="79" t="e">
        <f>(W22/E22)</f>
        <v>#DIV/0!</v>
      </c>
      <c r="Y22" s="77"/>
      <c r="Z22" s="77"/>
      <c r="AA22" s="78" t="e">
        <f>(Z22-Y22)/Y22</f>
        <v>#DIV/0!</v>
      </c>
      <c r="AB22" s="80"/>
      <c r="AC22" s="76" t="e">
        <f>(W22+AA22)</f>
        <v>#DIV/0!</v>
      </c>
      <c r="AD22" s="77"/>
      <c r="AE22" s="77"/>
      <c r="AF22" s="78" t="e">
        <f>(AE22-AD22)/AD22</f>
        <v>#DIV/0!</v>
      </c>
      <c r="AG22" s="80"/>
      <c r="AH22" s="76" t="e">
        <f>AF22+AC22</f>
        <v>#DIV/0!</v>
      </c>
      <c r="AI22" s="79" t="e">
        <f>(AH22/E22)</f>
        <v>#DIV/0!</v>
      </c>
      <c r="AK22" s="81"/>
    </row>
    <row r="23" spans="1:37" s="82" customFormat="1" ht="133.9" customHeight="1" x14ac:dyDescent="0.3">
      <c r="B23" s="63">
        <v>2</v>
      </c>
      <c r="C23" s="68" t="s">
        <v>57</v>
      </c>
      <c r="D23" s="69" t="s">
        <v>58</v>
      </c>
      <c r="E23" s="70">
        <v>6.93E-2</v>
      </c>
      <c r="F23" s="71">
        <v>46024</v>
      </c>
      <c r="G23" s="71">
        <v>46387</v>
      </c>
      <c r="H23" s="72" t="s">
        <v>59</v>
      </c>
      <c r="I23" s="118" t="s">
        <v>60</v>
      </c>
      <c r="J23" s="118"/>
      <c r="K23" s="83">
        <f>51436781</f>
        <v>51436781</v>
      </c>
      <c r="L23" s="83">
        <v>55000000</v>
      </c>
      <c r="M23" s="83">
        <f t="shared" ref="M23:M34" si="1">+L23-K23</f>
        <v>3563219</v>
      </c>
      <c r="N23" s="74">
        <f t="shared" si="0"/>
        <v>6.9273755680784144E-2</v>
      </c>
      <c r="O23" s="84"/>
      <c r="P23" s="84"/>
      <c r="Q23" s="63"/>
      <c r="R23" s="76"/>
      <c r="S23" s="77"/>
      <c r="T23" s="77"/>
      <c r="U23" s="78"/>
      <c r="V23" s="63"/>
      <c r="W23" s="76"/>
      <c r="X23" s="79"/>
      <c r="Y23" s="77"/>
      <c r="Z23" s="77"/>
      <c r="AA23" s="78"/>
      <c r="AB23" s="80"/>
      <c r="AC23" s="76"/>
      <c r="AD23" s="77"/>
      <c r="AE23" s="77"/>
      <c r="AF23" s="78"/>
      <c r="AG23" s="80"/>
      <c r="AH23" s="76"/>
      <c r="AI23" s="79"/>
      <c r="AK23" s="81"/>
    </row>
    <row r="24" spans="1:37" s="82" customFormat="1" ht="144.75" customHeight="1" x14ac:dyDescent="0.3">
      <c r="B24" s="63">
        <v>3</v>
      </c>
      <c r="C24" s="68" t="s">
        <v>61</v>
      </c>
      <c r="D24" s="69" t="s">
        <v>62</v>
      </c>
      <c r="E24" s="70">
        <v>0.56106970598348094</v>
      </c>
      <c r="F24" s="71">
        <v>46024</v>
      </c>
      <c r="G24" s="71">
        <v>46387</v>
      </c>
      <c r="H24" s="72" t="s">
        <v>59</v>
      </c>
      <c r="I24" s="118" t="s">
        <v>63</v>
      </c>
      <c r="J24" s="118"/>
      <c r="K24" s="83">
        <v>337589025</v>
      </c>
      <c r="L24" s="85">
        <f>477000000+50000000</f>
        <v>527000000</v>
      </c>
      <c r="M24" s="83">
        <f t="shared" si="1"/>
        <v>189410975</v>
      </c>
      <c r="N24" s="74">
        <f t="shared" si="0"/>
        <v>0.56106970598348094</v>
      </c>
      <c r="O24" s="86"/>
      <c r="P24" s="86"/>
      <c r="Q24" s="63"/>
      <c r="R24" s="76"/>
      <c r="S24" s="77"/>
      <c r="T24" s="77"/>
      <c r="U24" s="78"/>
      <c r="V24" s="63"/>
      <c r="W24" s="76"/>
      <c r="X24" s="79"/>
      <c r="Y24" s="77"/>
      <c r="Z24" s="77"/>
      <c r="AA24" s="78"/>
      <c r="AB24" s="80"/>
      <c r="AC24" s="76"/>
      <c r="AD24" s="77"/>
      <c r="AE24" s="77"/>
      <c r="AF24" s="78"/>
      <c r="AG24" s="80"/>
      <c r="AH24" s="76"/>
      <c r="AI24" s="79"/>
      <c r="AK24" s="81"/>
    </row>
    <row r="25" spans="1:37" s="82" customFormat="1" ht="114.75" customHeight="1" x14ac:dyDescent="0.3">
      <c r="B25" s="63">
        <v>4</v>
      </c>
      <c r="C25" s="68" t="s">
        <v>64</v>
      </c>
      <c r="D25" s="69" t="s">
        <v>65</v>
      </c>
      <c r="E25" s="70">
        <v>-6.1899999999999997E-2</v>
      </c>
      <c r="F25" s="71">
        <v>46023</v>
      </c>
      <c r="G25" s="71">
        <v>46387</v>
      </c>
      <c r="H25" s="72" t="s">
        <v>66</v>
      </c>
      <c r="I25" s="118" t="s">
        <v>67</v>
      </c>
      <c r="J25" s="118"/>
      <c r="K25" s="73">
        <v>4430405451</v>
      </c>
      <c r="L25" s="73">
        <f>3706115349.5+150000000+300000000</f>
        <v>4156115349.5</v>
      </c>
      <c r="M25" s="73">
        <f t="shared" si="1"/>
        <v>-274290101.5</v>
      </c>
      <c r="N25" s="74">
        <f t="shared" si="0"/>
        <v>-6.1910835144464972E-2</v>
      </c>
      <c r="O25" s="75"/>
      <c r="P25" s="75"/>
      <c r="Q25" s="63"/>
      <c r="R25" s="76"/>
      <c r="S25" s="77"/>
      <c r="T25" s="77"/>
      <c r="U25" s="78"/>
      <c r="V25" s="63"/>
      <c r="W25" s="76"/>
      <c r="X25" s="79"/>
      <c r="Y25" s="77"/>
      <c r="Z25" s="77"/>
      <c r="AA25" s="78"/>
      <c r="AB25" s="80"/>
      <c r="AC25" s="76"/>
      <c r="AD25" s="77"/>
      <c r="AE25" s="77"/>
      <c r="AF25" s="78"/>
      <c r="AG25" s="80"/>
      <c r="AH25" s="76"/>
      <c r="AI25" s="79"/>
      <c r="AK25" s="81"/>
    </row>
    <row r="26" spans="1:37" s="82" customFormat="1" ht="123.75" customHeight="1" x14ac:dyDescent="0.3">
      <c r="B26" s="63">
        <v>5</v>
      </c>
      <c r="C26" s="68" t="s">
        <v>68</v>
      </c>
      <c r="D26" s="69" t="s">
        <v>69</v>
      </c>
      <c r="E26" s="70">
        <v>0</v>
      </c>
      <c r="F26" s="71">
        <v>46024</v>
      </c>
      <c r="G26" s="71">
        <v>46387</v>
      </c>
      <c r="H26" s="72" t="s">
        <v>70</v>
      </c>
      <c r="I26" s="118" t="s">
        <v>71</v>
      </c>
      <c r="J26" s="118"/>
      <c r="K26" s="73">
        <v>834067882.11000001</v>
      </c>
      <c r="L26" s="73">
        <v>980750920.83000004</v>
      </c>
      <c r="M26" s="73">
        <v>146683038.72000003</v>
      </c>
      <c r="N26" s="74">
        <f t="shared" si="0"/>
        <v>0.17586462908621497</v>
      </c>
      <c r="O26" s="75"/>
      <c r="P26" s="75"/>
      <c r="Q26" s="63"/>
      <c r="R26" s="76"/>
      <c r="S26" s="77"/>
      <c r="T26" s="77"/>
      <c r="U26" s="78"/>
      <c r="V26" s="63"/>
      <c r="W26" s="76"/>
      <c r="X26" s="79"/>
      <c r="Y26" s="77"/>
      <c r="Z26" s="77"/>
      <c r="AA26" s="78"/>
      <c r="AB26" s="80"/>
      <c r="AC26" s="76"/>
      <c r="AD26" s="77"/>
      <c r="AE26" s="77"/>
      <c r="AF26" s="78"/>
      <c r="AG26" s="80"/>
      <c r="AH26" s="76"/>
      <c r="AI26" s="79"/>
      <c r="AK26" s="81"/>
    </row>
    <row r="27" spans="1:37" s="82" customFormat="1" ht="146.25" customHeight="1" x14ac:dyDescent="0.3">
      <c r="B27" s="63">
        <v>6</v>
      </c>
      <c r="C27" s="68" t="s">
        <v>72</v>
      </c>
      <c r="D27" s="69" t="s">
        <v>73</v>
      </c>
      <c r="E27" s="70">
        <v>2.8000000000000001E-2</v>
      </c>
      <c r="F27" s="71">
        <v>46024</v>
      </c>
      <c r="G27" s="71">
        <v>46387</v>
      </c>
      <c r="H27" s="72" t="s">
        <v>55</v>
      </c>
      <c r="I27" s="106" t="s">
        <v>74</v>
      </c>
      <c r="J27" s="107"/>
      <c r="K27" s="73">
        <v>850125021.29999995</v>
      </c>
      <c r="L27" s="73">
        <v>873956770</v>
      </c>
      <c r="M27" s="73">
        <v>23831748.700000048</v>
      </c>
      <c r="N27" s="74">
        <f t="shared" si="0"/>
        <v>2.8033228175729792E-2</v>
      </c>
      <c r="O27" s="75"/>
      <c r="P27" s="75"/>
      <c r="Q27" s="63"/>
      <c r="R27" s="76"/>
      <c r="S27" s="77"/>
      <c r="T27" s="77"/>
      <c r="U27" s="78"/>
      <c r="V27" s="63"/>
      <c r="W27" s="76"/>
      <c r="X27" s="79"/>
      <c r="Y27" s="77"/>
      <c r="Z27" s="77"/>
      <c r="AA27" s="78"/>
      <c r="AB27" s="80"/>
      <c r="AC27" s="76"/>
      <c r="AD27" s="77"/>
      <c r="AE27" s="77"/>
      <c r="AF27" s="78"/>
      <c r="AG27" s="80"/>
      <c r="AH27" s="76"/>
      <c r="AI27" s="79"/>
      <c r="AK27" s="81"/>
    </row>
    <row r="28" spans="1:37" s="82" customFormat="1" ht="59.45" customHeight="1" x14ac:dyDescent="0.35">
      <c r="B28" s="63">
        <v>7</v>
      </c>
      <c r="C28" s="87" t="s">
        <v>75</v>
      </c>
      <c r="D28" s="69" t="s">
        <v>76</v>
      </c>
      <c r="E28" s="70">
        <v>0</v>
      </c>
      <c r="F28" s="71">
        <v>46024</v>
      </c>
      <c r="G28" s="71">
        <v>46387</v>
      </c>
      <c r="H28" s="72" t="s">
        <v>59</v>
      </c>
      <c r="I28" s="118" t="s">
        <v>77</v>
      </c>
      <c r="J28" s="118"/>
      <c r="K28" s="73">
        <v>0</v>
      </c>
      <c r="L28" s="73">
        <v>0</v>
      </c>
      <c r="M28" s="73">
        <f t="shared" si="1"/>
        <v>0</v>
      </c>
      <c r="N28" s="74">
        <v>0</v>
      </c>
      <c r="O28" s="75"/>
      <c r="P28" s="75"/>
      <c r="Q28" s="63"/>
      <c r="R28" s="76"/>
      <c r="S28" s="77"/>
      <c r="T28" s="77"/>
      <c r="U28" s="78"/>
      <c r="V28" s="63"/>
      <c r="W28" s="76"/>
      <c r="X28" s="79"/>
      <c r="Y28" s="77"/>
      <c r="Z28" s="77"/>
      <c r="AA28" s="78"/>
      <c r="AB28" s="80"/>
      <c r="AC28" s="76"/>
      <c r="AD28" s="77"/>
      <c r="AE28" s="77"/>
      <c r="AF28" s="78"/>
      <c r="AG28" s="80"/>
      <c r="AH28" s="76"/>
      <c r="AI28" s="79"/>
      <c r="AK28" s="81"/>
    </row>
    <row r="29" spans="1:37" s="82" customFormat="1" ht="192" customHeight="1" x14ac:dyDescent="0.3">
      <c r="B29" s="63">
        <v>8</v>
      </c>
      <c r="C29" s="68" t="s">
        <v>78</v>
      </c>
      <c r="D29" s="69" t="s">
        <v>79</v>
      </c>
      <c r="E29" s="70">
        <v>-0.01</v>
      </c>
      <c r="F29" s="71">
        <v>46023</v>
      </c>
      <c r="G29" s="71">
        <v>46387</v>
      </c>
      <c r="H29" s="72" t="s">
        <v>66</v>
      </c>
      <c r="I29" s="118" t="s">
        <v>80</v>
      </c>
      <c r="J29" s="118"/>
      <c r="K29" s="73">
        <v>156439077</v>
      </c>
      <c r="L29" s="73">
        <f>137579651+17397025</f>
        <v>154976676</v>
      </c>
      <c r="M29" s="73">
        <f t="shared" si="1"/>
        <v>-1462401</v>
      </c>
      <c r="N29" s="74">
        <f t="shared" si="0"/>
        <v>-9.3480543866926551E-3</v>
      </c>
      <c r="O29" s="75"/>
      <c r="P29" s="75"/>
      <c r="Q29" s="63"/>
      <c r="R29" s="76"/>
      <c r="S29" s="77"/>
      <c r="T29" s="77"/>
      <c r="U29" s="78"/>
      <c r="V29" s="63"/>
      <c r="W29" s="76"/>
      <c r="X29" s="79"/>
      <c r="Y29" s="77"/>
      <c r="Z29" s="77"/>
      <c r="AA29" s="78"/>
      <c r="AB29" s="80"/>
      <c r="AC29" s="76"/>
      <c r="AD29" s="77"/>
      <c r="AE29" s="77"/>
      <c r="AF29" s="78"/>
      <c r="AG29" s="80"/>
      <c r="AH29" s="76"/>
      <c r="AI29" s="79"/>
      <c r="AK29" s="81"/>
    </row>
    <row r="30" spans="1:37" s="82" customFormat="1" ht="203.25" customHeight="1" x14ac:dyDescent="0.3">
      <c r="B30" s="63">
        <v>9</v>
      </c>
      <c r="C30" s="68" t="s">
        <v>81</v>
      </c>
      <c r="D30" s="69" t="s">
        <v>82</v>
      </c>
      <c r="E30" s="70">
        <v>0.50329999999999997</v>
      </c>
      <c r="F30" s="71">
        <v>46023</v>
      </c>
      <c r="G30" s="71">
        <v>46387</v>
      </c>
      <c r="H30" s="72" t="s">
        <v>66</v>
      </c>
      <c r="I30" s="118" t="s">
        <v>83</v>
      </c>
      <c r="J30" s="118"/>
      <c r="K30" s="88">
        <v>71292038</v>
      </c>
      <c r="L30" s="73">
        <f>89397882+17777197.65</f>
        <v>107175079.65000001</v>
      </c>
      <c r="M30" s="73">
        <f t="shared" si="1"/>
        <v>35883041.650000006</v>
      </c>
      <c r="N30" s="74">
        <f t="shared" si="0"/>
        <v>0.50332467210433807</v>
      </c>
      <c r="O30" s="75"/>
      <c r="P30" s="75"/>
      <c r="Q30" s="63"/>
      <c r="R30" s="76"/>
      <c r="S30" s="77"/>
      <c r="T30" s="77"/>
      <c r="U30" s="78"/>
      <c r="V30" s="63"/>
      <c r="W30" s="76"/>
      <c r="X30" s="79"/>
      <c r="Y30" s="77"/>
      <c r="Z30" s="77"/>
      <c r="AA30" s="78"/>
      <c r="AB30" s="80"/>
      <c r="AC30" s="76"/>
      <c r="AD30" s="77"/>
      <c r="AE30" s="77"/>
      <c r="AF30" s="78"/>
      <c r="AG30" s="80"/>
      <c r="AH30" s="76"/>
      <c r="AI30" s="79"/>
      <c r="AK30" s="81"/>
    </row>
    <row r="31" spans="1:37" s="82" customFormat="1" ht="90" customHeight="1" x14ac:dyDescent="0.3">
      <c r="B31" s="63">
        <v>10</v>
      </c>
      <c r="C31" s="68" t="s">
        <v>84</v>
      </c>
      <c r="D31" s="69" t="s">
        <v>85</v>
      </c>
      <c r="E31" s="70">
        <v>3.4980000000000002</v>
      </c>
      <c r="F31" s="71">
        <v>46024</v>
      </c>
      <c r="G31" s="71">
        <v>46387</v>
      </c>
      <c r="H31" s="72" t="s">
        <v>86</v>
      </c>
      <c r="I31" s="118" t="s">
        <v>87</v>
      </c>
      <c r="J31" s="118"/>
      <c r="K31" s="73">
        <v>1111600</v>
      </c>
      <c r="L31" s="73">
        <v>5000000</v>
      </c>
      <c r="M31" s="73">
        <f t="shared" si="1"/>
        <v>3888400</v>
      </c>
      <c r="N31" s="74">
        <f t="shared" si="0"/>
        <v>3.4980208708168408</v>
      </c>
      <c r="O31" s="75"/>
      <c r="P31" s="75"/>
      <c r="Q31" s="63"/>
      <c r="R31" s="76"/>
      <c r="S31" s="77"/>
      <c r="T31" s="77"/>
      <c r="U31" s="78"/>
      <c r="V31" s="63"/>
      <c r="W31" s="76"/>
      <c r="X31" s="79"/>
      <c r="Y31" s="77"/>
      <c r="Z31" s="77"/>
      <c r="AA31" s="78"/>
      <c r="AB31" s="80"/>
      <c r="AC31" s="76"/>
      <c r="AD31" s="77"/>
      <c r="AE31" s="77"/>
      <c r="AF31" s="78"/>
      <c r="AG31" s="80"/>
      <c r="AH31" s="76"/>
      <c r="AI31" s="79"/>
      <c r="AK31" s="81"/>
    </row>
    <row r="32" spans="1:37" s="82" customFormat="1" ht="90" customHeight="1" x14ac:dyDescent="0.3">
      <c r="B32" s="63">
        <v>11</v>
      </c>
      <c r="C32" s="68" t="s">
        <v>88</v>
      </c>
      <c r="D32" s="69" t="s">
        <v>89</v>
      </c>
      <c r="E32" s="70">
        <v>-0.34300000000000003</v>
      </c>
      <c r="F32" s="71">
        <v>46023</v>
      </c>
      <c r="G32" s="71">
        <v>46387</v>
      </c>
      <c r="H32" s="72" t="s">
        <v>66</v>
      </c>
      <c r="I32" s="118" t="s">
        <v>90</v>
      </c>
      <c r="J32" s="118"/>
      <c r="K32" s="73">
        <v>363675505</v>
      </c>
      <c r="L32" s="73">
        <f>500000+15000000+23436347.02+200000000</f>
        <v>238936347.01999998</v>
      </c>
      <c r="M32" s="73">
        <f t="shared" si="1"/>
        <v>-124739157.98000002</v>
      </c>
      <c r="N32" s="74">
        <f>(L32-K32)/K32</f>
        <v>-0.34299576480962063</v>
      </c>
      <c r="O32" s="75"/>
      <c r="P32" s="75"/>
      <c r="Q32" s="63"/>
      <c r="R32" s="76"/>
      <c r="S32" s="77"/>
      <c r="T32" s="77"/>
      <c r="U32" s="78"/>
      <c r="V32" s="63"/>
      <c r="W32" s="76"/>
      <c r="X32" s="79"/>
      <c r="Y32" s="77"/>
      <c r="Z32" s="77"/>
      <c r="AA32" s="78"/>
      <c r="AB32" s="80"/>
      <c r="AC32" s="76"/>
      <c r="AD32" s="77"/>
      <c r="AE32" s="77"/>
      <c r="AF32" s="78"/>
      <c r="AG32" s="80"/>
      <c r="AH32" s="76"/>
      <c r="AI32" s="79"/>
      <c r="AK32" s="81"/>
    </row>
    <row r="33" spans="2:37" s="82" customFormat="1" ht="90.6" customHeight="1" x14ac:dyDescent="0.3">
      <c r="B33" s="63">
        <v>12</v>
      </c>
      <c r="C33" s="68" t="s">
        <v>91</v>
      </c>
      <c r="D33" s="69" t="s">
        <v>92</v>
      </c>
      <c r="E33" s="70">
        <v>0</v>
      </c>
      <c r="F33" s="71">
        <v>46023</v>
      </c>
      <c r="G33" s="71">
        <v>46387</v>
      </c>
      <c r="H33" s="72" t="s">
        <v>66</v>
      </c>
      <c r="I33" s="118" t="s">
        <v>93</v>
      </c>
      <c r="J33" s="118"/>
      <c r="K33" s="73">
        <v>0</v>
      </c>
      <c r="L33" s="73">
        <v>0</v>
      </c>
      <c r="M33" s="73">
        <f t="shared" si="1"/>
        <v>0</v>
      </c>
      <c r="N33" s="74">
        <v>0</v>
      </c>
      <c r="O33" s="75"/>
      <c r="P33" s="75"/>
      <c r="Q33" s="63"/>
      <c r="R33" s="76"/>
      <c r="S33" s="77"/>
      <c r="T33" s="77"/>
      <c r="U33" s="78"/>
      <c r="V33" s="63"/>
      <c r="W33" s="76"/>
      <c r="X33" s="79"/>
      <c r="Y33" s="77"/>
      <c r="Z33" s="77"/>
      <c r="AA33" s="78"/>
      <c r="AB33" s="80"/>
      <c r="AC33" s="76"/>
      <c r="AD33" s="77"/>
      <c r="AE33" s="77"/>
      <c r="AF33" s="78"/>
      <c r="AG33" s="80"/>
      <c r="AH33" s="76"/>
      <c r="AI33" s="79"/>
      <c r="AK33" s="81"/>
    </row>
    <row r="34" spans="2:37" s="82" customFormat="1" ht="216" customHeight="1" x14ac:dyDescent="0.3">
      <c r="B34" s="63">
        <v>13</v>
      </c>
      <c r="C34" s="68" t="s">
        <v>94</v>
      </c>
      <c r="D34" s="69" t="s">
        <v>95</v>
      </c>
      <c r="E34" s="70">
        <v>-8.039614372376996E-3</v>
      </c>
      <c r="F34" s="71">
        <v>46023</v>
      </c>
      <c r="G34" s="71">
        <v>46387</v>
      </c>
      <c r="H34" s="72" t="s">
        <v>66</v>
      </c>
      <c r="I34" s="118" t="s">
        <v>96</v>
      </c>
      <c r="J34" s="118"/>
      <c r="K34" s="73">
        <v>359619985</v>
      </c>
      <c r="L34" s="73">
        <v>356728779</v>
      </c>
      <c r="M34" s="73">
        <f t="shared" si="1"/>
        <v>-2891206</v>
      </c>
      <c r="N34" s="74">
        <f>(L34-K34)/K34</f>
        <v>-8.039614372376996E-3</v>
      </c>
      <c r="O34" s="75"/>
      <c r="P34" s="75"/>
      <c r="Q34" s="63"/>
      <c r="R34" s="76"/>
      <c r="S34" s="77"/>
      <c r="T34" s="77"/>
      <c r="U34" s="78"/>
      <c r="V34" s="63"/>
      <c r="W34" s="76"/>
      <c r="X34" s="79"/>
      <c r="Y34" s="77"/>
      <c r="Z34" s="77"/>
      <c r="AA34" s="78"/>
      <c r="AB34" s="80"/>
      <c r="AC34" s="76"/>
      <c r="AD34" s="77"/>
      <c r="AE34" s="77"/>
      <c r="AF34" s="78"/>
      <c r="AG34" s="80"/>
      <c r="AH34" s="76"/>
      <c r="AI34" s="79"/>
      <c r="AK34" s="81"/>
    </row>
    <row r="35" spans="2:37" s="82" customFormat="1" ht="92.25" hidden="1" customHeight="1" x14ac:dyDescent="0.3">
      <c r="B35" s="63">
        <v>14</v>
      </c>
      <c r="C35" s="68" t="s">
        <v>97</v>
      </c>
      <c r="D35" s="69" t="s">
        <v>98</v>
      </c>
      <c r="E35" s="70">
        <v>0</v>
      </c>
      <c r="F35" s="71">
        <v>46023</v>
      </c>
      <c r="G35" s="71">
        <v>46387</v>
      </c>
      <c r="H35" s="72" t="s">
        <v>59</v>
      </c>
      <c r="I35" s="106" t="s">
        <v>99</v>
      </c>
      <c r="J35" s="107"/>
      <c r="K35" s="73">
        <v>0</v>
      </c>
      <c r="L35" s="73">
        <v>0</v>
      </c>
      <c r="M35" s="73">
        <v>0</v>
      </c>
      <c r="N35" s="74">
        <v>0</v>
      </c>
      <c r="O35" s="89"/>
      <c r="P35" s="89"/>
      <c r="Q35" s="90"/>
      <c r="R35" s="91"/>
      <c r="S35" s="92"/>
      <c r="T35" s="92"/>
      <c r="U35" s="93"/>
      <c r="V35" s="90"/>
      <c r="W35" s="91"/>
      <c r="X35" s="94"/>
      <c r="Y35" s="92"/>
      <c r="Z35" s="92"/>
      <c r="AA35" s="93"/>
      <c r="AB35" s="95"/>
      <c r="AC35" s="91"/>
      <c r="AD35" s="92"/>
      <c r="AE35" s="92"/>
      <c r="AF35" s="93"/>
      <c r="AG35" s="95"/>
      <c r="AH35" s="91"/>
      <c r="AI35" s="94"/>
      <c r="AK35" s="81"/>
    </row>
    <row r="36" spans="2:37" s="82" customFormat="1" ht="100.5" hidden="1" customHeight="1" x14ac:dyDescent="0.3">
      <c r="B36" s="63">
        <v>15</v>
      </c>
      <c r="C36" s="68" t="s">
        <v>100</v>
      </c>
      <c r="D36" s="69" t="s">
        <v>101</v>
      </c>
      <c r="E36" s="70">
        <v>0</v>
      </c>
      <c r="F36" s="71">
        <v>46023</v>
      </c>
      <c r="G36" s="71">
        <v>46387</v>
      </c>
      <c r="H36" s="72" t="s">
        <v>55</v>
      </c>
      <c r="I36" s="106" t="s">
        <v>102</v>
      </c>
      <c r="J36" s="107"/>
      <c r="K36" s="73">
        <v>0</v>
      </c>
      <c r="L36" s="73">
        <v>0</v>
      </c>
      <c r="M36" s="73">
        <v>0</v>
      </c>
      <c r="N36" s="74">
        <v>0</v>
      </c>
      <c r="O36" s="89"/>
      <c r="P36" s="89"/>
      <c r="Q36" s="90"/>
      <c r="R36" s="91"/>
      <c r="S36" s="92"/>
      <c r="T36" s="92"/>
      <c r="U36" s="93"/>
      <c r="V36" s="90"/>
      <c r="W36" s="91"/>
      <c r="X36" s="94"/>
      <c r="Y36" s="92"/>
      <c r="Z36" s="92"/>
      <c r="AA36" s="93"/>
      <c r="AB36" s="95"/>
      <c r="AC36" s="91"/>
      <c r="AD36" s="92"/>
      <c r="AE36" s="92"/>
      <c r="AF36" s="93"/>
      <c r="AG36" s="95"/>
      <c r="AH36" s="91"/>
      <c r="AI36" s="94"/>
      <c r="AK36" s="81"/>
    </row>
    <row r="37" spans="2:37" s="82" customFormat="1" ht="62.25" hidden="1" customHeight="1" x14ac:dyDescent="0.3">
      <c r="B37" s="63">
        <v>16</v>
      </c>
      <c r="C37" s="68" t="s">
        <v>103</v>
      </c>
      <c r="D37" s="69" t="s">
        <v>104</v>
      </c>
      <c r="E37" s="70">
        <v>0</v>
      </c>
      <c r="F37" s="71">
        <v>46023</v>
      </c>
      <c r="G37" s="71">
        <v>46387</v>
      </c>
      <c r="H37" s="72" t="s">
        <v>66</v>
      </c>
      <c r="I37" s="106" t="s">
        <v>105</v>
      </c>
      <c r="J37" s="107"/>
      <c r="K37" s="73">
        <v>0</v>
      </c>
      <c r="L37" s="73">
        <v>0</v>
      </c>
      <c r="M37" s="73">
        <v>0</v>
      </c>
      <c r="N37" s="74">
        <v>0</v>
      </c>
      <c r="O37" s="89"/>
      <c r="P37" s="89"/>
      <c r="Q37" s="90"/>
      <c r="R37" s="91"/>
      <c r="S37" s="92"/>
      <c r="T37" s="92"/>
      <c r="U37" s="93"/>
      <c r="V37" s="90"/>
      <c r="W37" s="91"/>
      <c r="X37" s="94"/>
      <c r="Y37" s="92"/>
      <c r="Z37" s="92"/>
      <c r="AA37" s="93"/>
      <c r="AB37" s="95"/>
      <c r="AC37" s="91"/>
      <c r="AD37" s="92"/>
      <c r="AE37" s="92"/>
      <c r="AF37" s="93"/>
      <c r="AG37" s="95"/>
      <c r="AH37" s="91"/>
      <c r="AI37" s="94"/>
      <c r="AK37" s="81"/>
    </row>
    <row r="38" spans="2:37" s="82" customFormat="1" ht="62.25" hidden="1" customHeight="1" x14ac:dyDescent="0.3">
      <c r="B38" s="63">
        <v>17</v>
      </c>
      <c r="C38" s="68" t="s">
        <v>106</v>
      </c>
      <c r="D38" s="69" t="s">
        <v>107</v>
      </c>
      <c r="E38" s="70">
        <v>0</v>
      </c>
      <c r="F38" s="71">
        <v>46023</v>
      </c>
      <c r="G38" s="71">
        <v>46387</v>
      </c>
      <c r="H38" s="72" t="s">
        <v>59</v>
      </c>
      <c r="I38" s="106" t="s">
        <v>108</v>
      </c>
      <c r="J38" s="107"/>
      <c r="K38" s="73">
        <v>0</v>
      </c>
      <c r="L38" s="73">
        <v>0</v>
      </c>
      <c r="M38" s="73">
        <v>0</v>
      </c>
      <c r="N38" s="74">
        <v>0</v>
      </c>
      <c r="O38" s="89"/>
      <c r="P38" s="89"/>
      <c r="Q38" s="90"/>
      <c r="R38" s="91"/>
      <c r="S38" s="92"/>
      <c r="T38" s="92"/>
      <c r="U38" s="93"/>
      <c r="V38" s="90"/>
      <c r="W38" s="91"/>
      <c r="X38" s="94"/>
      <c r="Y38" s="92"/>
      <c r="Z38" s="92"/>
      <c r="AA38" s="93"/>
      <c r="AB38" s="95"/>
      <c r="AC38" s="91"/>
      <c r="AD38" s="92"/>
      <c r="AE38" s="92"/>
      <c r="AF38" s="93"/>
      <c r="AG38" s="95"/>
      <c r="AH38" s="91"/>
      <c r="AI38" s="94"/>
      <c r="AK38" s="81"/>
    </row>
    <row r="39" spans="2:37" s="82" customFormat="1" ht="62.25" hidden="1" customHeight="1" x14ac:dyDescent="0.3">
      <c r="B39" s="63">
        <v>18</v>
      </c>
      <c r="C39" s="68" t="s">
        <v>109</v>
      </c>
      <c r="D39" s="69" t="s">
        <v>110</v>
      </c>
      <c r="E39" s="70">
        <v>0</v>
      </c>
      <c r="F39" s="71">
        <v>46023</v>
      </c>
      <c r="G39" s="71">
        <v>46387</v>
      </c>
      <c r="H39" s="72" t="s">
        <v>59</v>
      </c>
      <c r="I39" s="106" t="s">
        <v>111</v>
      </c>
      <c r="J39" s="107"/>
      <c r="K39" s="73">
        <v>0</v>
      </c>
      <c r="L39" s="73">
        <v>0</v>
      </c>
      <c r="M39" s="73">
        <v>0</v>
      </c>
      <c r="N39" s="74">
        <v>0</v>
      </c>
      <c r="O39" s="89"/>
      <c r="P39" s="89"/>
      <c r="Q39" s="90"/>
      <c r="R39" s="91"/>
      <c r="S39" s="92"/>
      <c r="T39" s="92"/>
      <c r="U39" s="93"/>
      <c r="V39" s="90"/>
      <c r="W39" s="91"/>
      <c r="X39" s="94"/>
      <c r="Y39" s="92"/>
      <c r="Z39" s="92"/>
      <c r="AA39" s="93"/>
      <c r="AB39" s="95"/>
      <c r="AC39" s="91"/>
      <c r="AD39" s="92"/>
      <c r="AE39" s="92"/>
      <c r="AF39" s="93"/>
      <c r="AG39" s="95"/>
      <c r="AH39" s="91"/>
      <c r="AI39" s="94"/>
      <c r="AK39" s="81"/>
    </row>
    <row r="40" spans="2:37" s="82" customFormat="1" ht="62.25" hidden="1" customHeight="1" x14ac:dyDescent="0.3">
      <c r="B40" s="63">
        <v>19</v>
      </c>
      <c r="C40" s="68" t="s">
        <v>112</v>
      </c>
      <c r="D40" s="69" t="s">
        <v>113</v>
      </c>
      <c r="E40" s="70">
        <v>0</v>
      </c>
      <c r="F40" s="71">
        <v>46023</v>
      </c>
      <c r="G40" s="71">
        <v>46387</v>
      </c>
      <c r="H40" s="72" t="s">
        <v>59</v>
      </c>
      <c r="I40" s="106" t="s">
        <v>114</v>
      </c>
      <c r="J40" s="107"/>
      <c r="K40" s="73">
        <v>0</v>
      </c>
      <c r="L40" s="73">
        <v>0</v>
      </c>
      <c r="M40" s="73">
        <v>0</v>
      </c>
      <c r="N40" s="74">
        <v>0</v>
      </c>
      <c r="O40" s="89"/>
      <c r="P40" s="89"/>
      <c r="Q40" s="90"/>
      <c r="R40" s="91"/>
      <c r="S40" s="92"/>
      <c r="T40" s="92"/>
      <c r="U40" s="93"/>
      <c r="V40" s="90"/>
      <c r="W40" s="91"/>
      <c r="X40" s="94"/>
      <c r="Y40" s="92"/>
      <c r="Z40" s="92"/>
      <c r="AA40" s="93"/>
      <c r="AB40" s="95"/>
      <c r="AC40" s="91"/>
      <c r="AD40" s="92"/>
      <c r="AE40" s="92"/>
      <c r="AF40" s="93"/>
      <c r="AG40" s="95"/>
      <c r="AH40" s="91"/>
      <c r="AI40" s="94"/>
      <c r="AK40" s="81"/>
    </row>
    <row r="41" spans="2:37" s="82" customFormat="1" ht="21" hidden="1" customHeight="1" x14ac:dyDescent="0.3">
      <c r="B41" s="63">
        <v>20</v>
      </c>
      <c r="C41" s="68" t="s">
        <v>115</v>
      </c>
      <c r="D41" s="69" t="s">
        <v>116</v>
      </c>
      <c r="E41" s="70">
        <v>0</v>
      </c>
      <c r="F41" s="71">
        <v>46023</v>
      </c>
      <c r="G41" s="71">
        <v>46387</v>
      </c>
      <c r="H41" s="72" t="s">
        <v>59</v>
      </c>
      <c r="I41" s="106" t="s">
        <v>117</v>
      </c>
      <c r="J41" s="107"/>
      <c r="K41" s="73">
        <v>0</v>
      </c>
      <c r="L41" s="73">
        <v>0</v>
      </c>
      <c r="M41" s="73">
        <v>0</v>
      </c>
      <c r="N41" s="74">
        <v>0</v>
      </c>
      <c r="O41" s="89"/>
      <c r="P41" s="89"/>
      <c r="Q41" s="90"/>
      <c r="R41" s="91"/>
      <c r="S41" s="92"/>
      <c r="T41" s="92"/>
      <c r="U41" s="93"/>
      <c r="V41" s="90"/>
      <c r="W41" s="91"/>
      <c r="X41" s="94"/>
      <c r="Y41" s="92"/>
      <c r="Z41" s="92"/>
      <c r="AA41" s="93"/>
      <c r="AB41" s="95"/>
      <c r="AC41" s="91"/>
      <c r="AD41" s="92"/>
      <c r="AE41" s="92"/>
      <c r="AF41" s="93"/>
      <c r="AG41" s="95"/>
      <c r="AH41" s="91"/>
      <c r="AI41" s="94"/>
      <c r="AK41" s="81"/>
    </row>
    <row r="42" spans="2:37" s="82" customFormat="1" ht="60.6" customHeight="1" x14ac:dyDescent="0.3">
      <c r="B42" s="108" t="s">
        <v>118</v>
      </c>
      <c r="C42" s="108"/>
      <c r="D42" s="108"/>
      <c r="E42" s="108"/>
      <c r="F42" s="108"/>
      <c r="G42" s="108"/>
      <c r="H42" s="108"/>
      <c r="I42" s="108"/>
      <c r="J42" s="108"/>
      <c r="K42" s="96">
        <f>+K22+K23+K24+K25+K26+K27+K28+K29+K30+K31+K32+K33+K34+K35+K36+K37+K38+K39+K40+K41</f>
        <v>17406680722.41</v>
      </c>
      <c r="L42" s="96">
        <f>+L22+L23+L24+L25+L26+L27+L28+L29+L30+L31+L32+L33+L34+L35+L36+L37+L38+L39+L40+L41</f>
        <v>17406639922.150002</v>
      </c>
      <c r="M42" s="96">
        <f>+M22+M23+M24+M25+M26+M27+M28+M29+M30+M31+M32+M33+M34+M35+M36+M37+M38+M39+M40+M41</f>
        <v>-40800.260000318289</v>
      </c>
      <c r="N42" s="74">
        <f>(L42-K42)/K42</f>
        <v>-2.3439425729107433E-6</v>
      </c>
      <c r="O42" s="89"/>
      <c r="P42" s="89"/>
      <c r="AK42" s="81"/>
    </row>
    <row r="43" spans="2:37" s="82" customFormat="1" ht="60.6" customHeight="1" x14ac:dyDescent="0.3">
      <c r="B43" s="109" t="s">
        <v>119</v>
      </c>
      <c r="C43" s="110"/>
      <c r="D43" s="110"/>
      <c r="E43" s="110"/>
      <c r="F43" s="110"/>
      <c r="G43" s="110"/>
      <c r="H43" s="110"/>
      <c r="I43" s="110"/>
      <c r="J43" s="110"/>
      <c r="K43" s="110"/>
      <c r="L43" s="110"/>
      <c r="M43" s="110"/>
      <c r="N43" s="111"/>
      <c r="O43" s="89"/>
      <c r="P43" s="89"/>
    </row>
    <row r="44" spans="2:37" s="82" customFormat="1" ht="28.5" customHeight="1" x14ac:dyDescent="0.3">
      <c r="G44" s="97"/>
      <c r="J44" s="98"/>
      <c r="K44" s="98"/>
      <c r="L44" s="98"/>
      <c r="M44" s="89"/>
    </row>
    <row r="45" spans="2:37" s="99" customFormat="1" ht="33.6" customHeight="1" x14ac:dyDescent="0.45">
      <c r="B45" s="112" t="s">
        <v>120</v>
      </c>
      <c r="C45" s="113"/>
      <c r="D45" s="113"/>
      <c r="E45" s="113"/>
      <c r="F45" s="113"/>
      <c r="G45" s="113"/>
      <c r="H45" s="113"/>
      <c r="I45" s="113"/>
      <c r="J45" s="113"/>
      <c r="K45" s="113"/>
      <c r="L45" s="114"/>
      <c r="M45" s="100"/>
      <c r="AJ45" s="101"/>
    </row>
    <row r="46" spans="2:37" s="99" customFormat="1" ht="29.25" customHeight="1" x14ac:dyDescent="0.45">
      <c r="B46" s="115" t="s">
        <v>121</v>
      </c>
      <c r="C46" s="116"/>
      <c r="D46" s="117"/>
      <c r="E46" s="115" t="s">
        <v>122</v>
      </c>
      <c r="F46" s="116"/>
      <c r="G46" s="116"/>
      <c r="H46" s="117"/>
      <c r="I46" s="115" t="s">
        <v>123</v>
      </c>
      <c r="J46" s="116"/>
      <c r="K46" s="116"/>
      <c r="L46" s="117"/>
      <c r="AJ46" s="101"/>
    </row>
    <row r="47" spans="2:37" s="99" customFormat="1" ht="241.5" customHeight="1" x14ac:dyDescent="0.45">
      <c r="B47" s="103" t="s">
        <v>124</v>
      </c>
      <c r="C47" s="104"/>
      <c r="D47" s="105"/>
      <c r="E47" s="103" t="s">
        <v>125</v>
      </c>
      <c r="F47" s="104"/>
      <c r="G47" s="104"/>
      <c r="H47" s="105"/>
      <c r="I47" s="103" t="s">
        <v>126</v>
      </c>
      <c r="J47" s="104"/>
      <c r="K47" s="104"/>
      <c r="L47" s="105"/>
      <c r="AJ47" s="101"/>
    </row>
    <row r="48" spans="2:37" s="82" customFormat="1" ht="60.6" customHeight="1" x14ac:dyDescent="0.35">
      <c r="G48" s="97"/>
      <c r="L48" s="99"/>
    </row>
    <row r="49" spans="7:12" s="82" customFormat="1" ht="60.6" customHeight="1" x14ac:dyDescent="0.35">
      <c r="G49" s="97"/>
      <c r="L49" s="99"/>
    </row>
    <row r="50" spans="7:12" s="82" customFormat="1" ht="60.6" customHeight="1" x14ac:dyDescent="0.35">
      <c r="G50" s="97"/>
      <c r="L50" s="99"/>
    </row>
    <row r="51" spans="7:12" s="82" customFormat="1" ht="60.6" customHeight="1" x14ac:dyDescent="0.35">
      <c r="G51" s="97"/>
      <c r="L51" s="99"/>
    </row>
    <row r="52" spans="7:12" ht="60.6" customHeight="1" x14ac:dyDescent="0.3"/>
    <row r="53" spans="7:12" ht="60.6" customHeight="1" x14ac:dyDescent="0.35">
      <c r="L53" s="99"/>
    </row>
    <row r="54" spans="7:12" ht="60.6" customHeight="1" x14ac:dyDescent="0.35">
      <c r="L54" s="99"/>
    </row>
    <row r="55" spans="7:12" ht="60.6" customHeight="1" x14ac:dyDescent="0.35">
      <c r="L55" s="99"/>
    </row>
    <row r="56" spans="7:12" ht="60.6" customHeight="1" x14ac:dyDescent="0.35">
      <c r="L56" s="99"/>
    </row>
    <row r="57" spans="7:12" ht="60.6" customHeight="1" x14ac:dyDescent="0.3"/>
    <row r="58" spans="7:12" ht="60.6" customHeight="1" x14ac:dyDescent="0.3"/>
    <row r="59" spans="7:12" ht="60.6" customHeight="1" x14ac:dyDescent="0.3"/>
    <row r="60" spans="7:12" ht="60.6" customHeight="1" x14ac:dyDescent="0.3"/>
    <row r="61" spans="7:12" ht="60.6" customHeight="1" x14ac:dyDescent="0.3"/>
    <row r="62" spans="7:12" ht="60.6" customHeight="1" x14ac:dyDescent="0.3"/>
  </sheetData>
  <autoFilter ref="B21:AI42" xr:uid="{00000000-0001-0000-0000-000000000000}">
    <filterColumn colId="7" showButton="0"/>
  </autoFilter>
  <mergeCells count="46">
    <mergeCell ref="D15:N15"/>
    <mergeCell ref="B2:C4"/>
    <mergeCell ref="D2:M2"/>
    <mergeCell ref="D3:M3"/>
    <mergeCell ref="D4:M4"/>
    <mergeCell ref="D8:L8"/>
    <mergeCell ref="D9:N9"/>
    <mergeCell ref="D10:N10"/>
    <mergeCell ref="D11:N11"/>
    <mergeCell ref="D12:N12"/>
    <mergeCell ref="D13:N13"/>
    <mergeCell ref="D14:N14"/>
    <mergeCell ref="I28:J28"/>
    <mergeCell ref="D16:N16"/>
    <mergeCell ref="B19:J20"/>
    <mergeCell ref="K19:N19"/>
    <mergeCell ref="O20:P20"/>
    <mergeCell ref="I21:J21"/>
    <mergeCell ref="I22:J22"/>
    <mergeCell ref="I23:J23"/>
    <mergeCell ref="I24:J24"/>
    <mergeCell ref="I25:J25"/>
    <mergeCell ref="I26:J26"/>
    <mergeCell ref="I27:J27"/>
    <mergeCell ref="I40:J40"/>
    <mergeCell ref="I29:J29"/>
    <mergeCell ref="I30:J30"/>
    <mergeCell ref="I31:J31"/>
    <mergeCell ref="I32:J32"/>
    <mergeCell ref="I33:J33"/>
    <mergeCell ref="I34:J34"/>
    <mergeCell ref="I35:J35"/>
    <mergeCell ref="I36:J36"/>
    <mergeCell ref="I37:J37"/>
    <mergeCell ref="I38:J38"/>
    <mergeCell ref="I39:J39"/>
    <mergeCell ref="B47:D47"/>
    <mergeCell ref="E47:H47"/>
    <mergeCell ref="I47:L47"/>
    <mergeCell ref="I41:J41"/>
    <mergeCell ref="B42:J42"/>
    <mergeCell ref="B43:N43"/>
    <mergeCell ref="B45:L45"/>
    <mergeCell ref="B46:D46"/>
    <mergeCell ref="E46:H46"/>
    <mergeCell ref="I46:L46"/>
  </mergeCells>
  <printOptions horizontalCentered="1"/>
  <pageMargins left="0.23622047244094491" right="0.23622047244094491" top="0.55118110236220474" bottom="0.98425196850393704" header="0.31496062992125984" footer="0.19685039370078741"/>
  <pageSetup paperSize="281" scale="28" fitToHeight="4" orientation="landscape" r:id="rId1"/>
  <headerFooter>
    <oddFooter>&amp;L&amp;G&amp;CPlan Interno de Austeridad del Gasto&amp;R&amp;G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2026 a publicar</vt:lpstr>
      <vt:lpstr>'Plan 2026 a publicar'!Área_de_impresión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Mileny Duque Mejia</dc:creator>
  <cp:lastModifiedBy>Ruby Mileny Duque Mejia</cp:lastModifiedBy>
  <dcterms:created xsi:type="dcterms:W3CDTF">2026-03-09T17:14:25Z</dcterms:created>
  <dcterms:modified xsi:type="dcterms:W3CDTF">2026-03-09T17:19:03Z</dcterms:modified>
</cp:coreProperties>
</file>